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SER\Documents\NCE Solutions\Modelling Ecosytem\Distribution Densification Level  Modelling\"/>
    </mc:Choice>
  </mc:AlternateContent>
  <xr:revisionPtr revIDLastSave="0" documentId="8_{BD4D497B-1910-4238-85A3-FA2287C76BEF}" xr6:coauthVersionLast="47" xr6:coauthVersionMax="47" xr10:uidLastSave="{00000000-0000-0000-0000-000000000000}"/>
  <bookViews>
    <workbookView xWindow="-120" yWindow="-120" windowWidth="19440" windowHeight="11040" activeTab="3" xr2:uid="{FB5E7B9E-3707-44A5-824C-CC837B7C3E16}"/>
  </bookViews>
  <sheets>
    <sheet name="Manual " sheetId="4" r:id="rId1"/>
    <sheet name="Input " sheetId="2" r:id="rId2"/>
    <sheet name="Model" sheetId="1" r:id="rId3"/>
    <sheet name="Output" sheetId="3" r:id="rId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5" i="3" l="1"/>
  <c r="E20" i="3"/>
  <c r="G19" i="3"/>
  <c r="K8" i="1"/>
  <c r="K9" i="1"/>
  <c r="K10" i="1"/>
  <c r="K11" i="1"/>
  <c r="K12" i="1"/>
  <c r="K7" i="1"/>
  <c r="I7" i="1"/>
  <c r="F9" i="3" s="1"/>
  <c r="I8" i="1"/>
  <c r="F10" i="3" s="1"/>
  <c r="I9" i="1"/>
  <c r="F11" i="3" s="1"/>
  <c r="I10" i="1"/>
  <c r="F12" i="3" s="1"/>
  <c r="I11" i="1"/>
  <c r="F13" i="3" s="1"/>
  <c r="I12" i="1"/>
  <c r="F14" i="3" s="1"/>
  <c r="I6" i="1"/>
  <c r="F8" i="3" s="1"/>
  <c r="B5" i="1" l="1"/>
  <c r="D7" i="3" s="1"/>
  <c r="G5" i="1"/>
  <c r="F5" i="1"/>
  <c r="E5" i="1"/>
  <c r="D5" i="1"/>
  <c r="C5" i="1"/>
  <c r="C6" i="1" l="1"/>
  <c r="F6" i="1"/>
  <c r="F23" i="3" s="1"/>
  <c r="D6" i="1"/>
  <c r="F21" i="3" s="1"/>
  <c r="K5" i="1"/>
  <c r="E6" i="1"/>
  <c r="F22" i="3" s="1"/>
  <c r="L5" i="1"/>
  <c r="G6" i="1"/>
  <c r="C7" i="1" l="1"/>
  <c r="C14" i="1" s="1"/>
  <c r="C15" i="1" s="1"/>
  <c r="G20" i="3" s="1"/>
  <c r="F20" i="3"/>
  <c r="G7" i="1"/>
  <c r="F24" i="3"/>
  <c r="E9" i="1"/>
  <c r="E7" i="1"/>
  <c r="F9" i="1"/>
  <c r="F7" i="1"/>
  <c r="D8" i="1"/>
  <c r="D7" i="1"/>
  <c r="G9" i="1"/>
  <c r="G8" i="1"/>
  <c r="G10" i="1"/>
  <c r="G11" i="1" s="1"/>
  <c r="H11" i="1" s="1"/>
  <c r="E8" i="1"/>
  <c r="F8" i="1"/>
  <c r="H6" i="1"/>
  <c r="E8" i="3" s="1"/>
  <c r="F10" i="1"/>
  <c r="H9" i="1" l="1"/>
  <c r="E11" i="3" s="1"/>
  <c r="F25" i="3"/>
  <c r="J11" i="1"/>
  <c r="G13" i="3" s="1"/>
  <c r="E13" i="3"/>
  <c r="D14" i="1"/>
  <c r="D15" i="1" s="1"/>
  <c r="G21" i="3" s="1"/>
  <c r="H12" i="1"/>
  <c r="E14" i="1"/>
  <c r="E15" i="1" s="1"/>
  <c r="G22" i="3" s="1"/>
  <c r="G14" i="1"/>
  <c r="G15" i="1" s="1"/>
  <c r="G24" i="3" s="1"/>
  <c r="H10" i="1"/>
  <c r="H7" i="1"/>
  <c r="E9" i="3" s="1"/>
  <c r="F14" i="1"/>
  <c r="F15" i="1" s="1"/>
  <c r="G23" i="3" s="1"/>
  <c r="H8" i="1"/>
  <c r="J6" i="1"/>
  <c r="G8" i="3" s="1"/>
  <c r="J12" i="1" l="1"/>
  <c r="G14" i="3" s="1"/>
  <c r="E14" i="3"/>
  <c r="J8" i="1"/>
  <c r="G10" i="3" s="1"/>
  <c r="E10" i="3"/>
  <c r="J10" i="1"/>
  <c r="G12" i="3" s="1"/>
  <c r="E12" i="3"/>
  <c r="J9" i="1"/>
  <c r="G11" i="3" s="1"/>
  <c r="J7" i="1"/>
  <c r="G9" i="3" s="1"/>
  <c r="L12" i="1" l="1"/>
  <c r="J14" i="1"/>
  <c r="G16" i="3" s="1"/>
  <c r="J15" i="1"/>
  <c r="G25" i="3" l="1"/>
  <c r="G17" i="3"/>
  <c r="K1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HP</author>
  </authors>
  <commentList>
    <comment ref="K8" authorId="0" shapeId="0" xr:uid="{577A6C1D-4CA5-41E8-A56D-60354AB69997}">
      <text>
        <r>
          <rPr>
            <b/>
            <sz val="9"/>
            <color indexed="81"/>
            <rFont val="Tahoma"/>
            <family val="2"/>
          </rPr>
          <t>HP:</t>
        </r>
        <r>
          <rPr>
            <sz val="9"/>
            <color indexed="81"/>
            <rFont val="Tahoma"/>
            <family val="2"/>
          </rPr>
          <t xml:space="preserve">
Number of connections per service pole
</t>
        </r>
      </text>
    </comment>
    <comment ref="K10" authorId="0" shapeId="0" xr:uid="{E1A95704-88C1-42EB-8A32-999502522354}">
      <text>
        <r>
          <rPr>
            <b/>
            <sz val="9"/>
            <color indexed="81"/>
            <rFont val="Tahoma"/>
            <family val="2"/>
          </rPr>
          <t>HP:</t>
        </r>
        <r>
          <rPr>
            <sz val="9"/>
            <color indexed="81"/>
            <rFont val="Tahoma"/>
            <family val="2"/>
          </rPr>
          <t xml:space="preserve">
Number of connections per transformer</t>
        </r>
      </text>
    </comment>
    <comment ref="K11" authorId="0" shapeId="0" xr:uid="{3A4C446A-86EB-4C80-B36B-A5C75EBE9D1E}">
      <text>
        <r>
          <rPr>
            <b/>
            <sz val="9"/>
            <color indexed="81"/>
            <rFont val="Tahoma"/>
            <family val="2"/>
          </rPr>
          <t>HP:</t>
        </r>
        <r>
          <rPr>
            <sz val="9"/>
            <color indexed="81"/>
            <rFont val="Tahoma"/>
            <family val="2"/>
          </rPr>
          <t xml:space="preserve">
Number of connection per MV km of line</t>
        </r>
      </text>
    </comment>
  </commentList>
</comments>
</file>

<file path=xl/sharedStrings.xml><?xml version="1.0" encoding="utf-8"?>
<sst xmlns="http://schemas.openxmlformats.org/spreadsheetml/2006/main" count="119" uniqueCount="84">
  <si>
    <t>A</t>
  </si>
  <si>
    <t>B</t>
  </si>
  <si>
    <t>C</t>
  </si>
  <si>
    <t>D</t>
  </si>
  <si>
    <t>E</t>
  </si>
  <si>
    <t xml:space="preserve">Total Potential Connections </t>
  </si>
  <si>
    <t>Scaling</t>
  </si>
  <si>
    <t>Total</t>
  </si>
  <si>
    <t>Unit Cost</t>
  </si>
  <si>
    <t>Total Cost</t>
  </si>
  <si>
    <t xml:space="preserve">Service Connections </t>
  </si>
  <si>
    <t>Includes Prepaid Meter</t>
  </si>
  <si>
    <t>Ready Boards</t>
  </si>
  <si>
    <t>Service Connection Lite Poles</t>
  </si>
  <si>
    <t>1/conn</t>
  </si>
  <si>
    <t>LV lines km</t>
  </si>
  <si>
    <t>Con/km</t>
  </si>
  <si>
    <t>Transformer Stations</t>
  </si>
  <si>
    <t>200 conn/unit</t>
  </si>
  <si>
    <t>MV lines -kilometers</t>
  </si>
  <si>
    <t>m/tfr</t>
  </si>
  <si>
    <t>Streetlights</t>
  </si>
  <si>
    <t xml:space="preserve">Cost per category </t>
  </si>
  <si>
    <t xml:space="preserve">Cost per connection </t>
  </si>
  <si>
    <t>A - Sercive Connection plus Ready Board</t>
  </si>
  <si>
    <t xml:space="preserve">B- A plus Lite Pole </t>
  </si>
  <si>
    <t xml:space="preserve">C- B-plus LV Line </t>
  </si>
  <si>
    <t xml:space="preserve">D - C plus Transformer </t>
  </si>
  <si>
    <t>E - D plus MV Line</t>
  </si>
  <si>
    <t>MASTER BUDGET</t>
  </si>
  <si>
    <t>Percent  of Total</t>
  </si>
  <si>
    <t xml:space="preserve">COMPONENTS </t>
  </si>
  <si>
    <t>Service Connections &amp; Meter</t>
  </si>
  <si>
    <t>Percemtage ready boards of total connetions</t>
  </si>
  <si>
    <t>Connections per km LV lines</t>
  </si>
  <si>
    <t>Others</t>
  </si>
  <si>
    <t>LV lines - km</t>
  </si>
  <si>
    <t>Transformer Installations</t>
  </si>
  <si>
    <t>CONNECTION TYPE --&gt;&gt;  COMPONENT V</t>
  </si>
  <si>
    <t>No-Pole</t>
  </si>
  <si>
    <t>One - Pole</t>
  </si>
  <si>
    <t>LV line</t>
  </si>
  <si>
    <t>Tranf.</t>
  </si>
  <si>
    <t>MV line</t>
  </si>
  <si>
    <t xml:space="preserve">Input </t>
  </si>
  <si>
    <t xml:space="preserve">Explanation </t>
  </si>
  <si>
    <t>na</t>
  </si>
  <si>
    <t xml:space="preserve">Total Cost  </t>
  </si>
  <si>
    <t xml:space="preserve">CONNECTION TYPE </t>
  </si>
  <si>
    <t>Number</t>
  </si>
  <si>
    <t>A - Sercive Connection &amp; Ready Board</t>
  </si>
  <si>
    <t>$/u</t>
  </si>
  <si>
    <t>Connections per pole</t>
  </si>
  <si>
    <t>s</t>
  </si>
  <si>
    <t xml:space="preserve">CONNECTION TYPE --&gt;&gt;  COMPONENT </t>
  </si>
  <si>
    <t>Acc. Cost per conn</t>
  </si>
  <si>
    <t xml:space="preserve">Other costs </t>
  </si>
  <si>
    <t>$100 = Low          $ 200= High</t>
  </si>
  <si>
    <t>$40 = Low            $ 100= High</t>
  </si>
  <si>
    <t>$80 = Low            $ 120= High</t>
  </si>
  <si>
    <t>$5000 = Low        $ 12000= High</t>
  </si>
  <si>
    <t>$4000= Low         $ 10000= High</t>
  </si>
  <si>
    <t>$10000 = Low      $ 30000= High</t>
  </si>
  <si>
    <t>$30 = Low             $ 100= High</t>
  </si>
  <si>
    <t>USER INSTRUCTION MANUAL</t>
  </si>
  <si>
    <t>Distribution Electrification Cost &amp; Design Estimator (ABCDE Model)</t>
  </si>
  <si>
    <t>1. PURPOSE OF THIS MODEL</t>
  </si>
  <si>
    <t>This model is designed to convert high-level electrification assumptions into a consistent estimate of network infrastructure requirements and total project cost, with specific emphasis on cost per connection as the primary decision metric. The model supports planning, comparison of design approaches, and early-stage investment discussions, and should not be interpreted as a detailed engineering design tool.</t>
  </si>
  <si>
    <t>2. GENERAL APPROACH</t>
  </si>
  <si>
    <t>The model operates by linking a defined number of service connections to standardized distribution network relationships, from which it derives the required lengths of low-voltage and medium-voltage lines, the number and sizing of transformers, and associated infrastructure quantities. These quantities are then combined with user-defined unit costs to calculate total capital expenditure and cost per connection in a transparent and reproducible manner.</t>
  </si>
  <si>
    <t>3. HOW TO USE THE MODEL</t>
  </si>
  <si>
    <t>The user is required to enter all assumptions in the designated input section only, including the number of connections, density-related parameters, technical design ratios, and unit costs for each infrastructure component. Once inputs are provided, the model will automatically calculate all quantities and costs without the need for any manual intervention, and the user should refrain from modifying any calculation cells to preserve the integrity of the model.</t>
  </si>
  <si>
    <t>4. INTERPRETATION OF RESULTS</t>
  </si>
  <si>
    <t>The outputs of the model present a consolidated view of infrastructure quantities and associated costs, with cost per connection serving as the principal indicator for evaluating different scenarios. The user should interpret these results as planning-level estimates that provide direction and comparative insight rather than final values for implementation, and should use them to assess the financial implications of design choices and rollout strategies.</t>
  </si>
  <si>
    <t>5. SCENARIO ANALYSIS</t>
  </si>
  <si>
    <t>The model is structured to allow rapid testing of alternative assumptions by adjusting one or more input parameters and observing the resulting changes in outputs. Users are encouraged to modify variables such as density, transformer sizing, or unit costs individually in order to understand their specific impact on overall cost, thereby enabling a more informed and disciplined approach to planning.</t>
  </si>
  <si>
    <t>6. KEY DRIVERS OF COST</t>
  </si>
  <si>
    <t>The model reflects typical distribution system characteristics in which low-voltage networks and service connections represent the largest share of total cost, and where increases in technical design standards or reductions in customer density can significantly increase cost per connection. Users should pay particular attention to these drivers when evaluating results, as small changes in these parameters can have a disproportionate effect on project affordability.</t>
  </si>
  <si>
    <t>7. LIMITATIONS OF THE MODEL</t>
  </si>
  <si>
    <t>This model does not perform detailed engineering calculations such as load flow analysis, voltage drop assessment, or protection coordination, and it does not incorporate spatial routing or GIS-based optimization. It is intended strictly as a planning and estimation tool and should be complemented by detailed engineering studies before implementation decisions are finalized.</t>
  </si>
  <si>
    <t>8. GOOD PRACTICE</t>
  </si>
  <si>
    <t>Users should maintain a clear record of input assumptions for each scenario tested, avoid overwriting formulas or structural elements of the model, and use separate copies of the model for different analyses to ensure traceability. It is recommended that results be reviewed in the context of local conditions and validated against available benchmarks or previous project experience.</t>
  </si>
  <si>
    <t>9. FINAL NOTE</t>
  </si>
  <si>
    <t>The strength of this model lies in its ability to make the relationship between design, density, and cost explicit and measurable, thereby supporting more transparent and economically grounded electrification planning decisions. Proper use of the model will improve the quality, consistency, and credibility of investment planning across a wide range of electrification contexts.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</si>
</sst>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000"/>
    <numFmt numFmtId="165" formatCode="&quot;$&quot;#,##0"/>
    <numFmt numFmtId="166" formatCode="#,##0.0"/>
  </numFmts>
  <fonts count="12" x14ac:knownFonts="1">
    <font>
      <sz val="11"/>
      <color theme="1"/>
      <name val="Calibri"/>
      <family val="2"/>
      <scheme val="minor"/>
    </font>
    <font>
      <b/>
      <sz val="11"/>
      <color theme="1"/>
      <name val="Calibri"/>
      <family val="2"/>
      <scheme val="minor"/>
    </font>
    <font>
      <b/>
      <sz val="12"/>
      <color theme="1"/>
      <name val="Calibri"/>
      <family val="2"/>
      <scheme val="minor"/>
    </font>
    <font>
      <sz val="10"/>
      <name val="Arial"/>
      <family val="2"/>
    </font>
    <font>
      <b/>
      <sz val="9"/>
      <color indexed="81"/>
      <name val="Tahoma"/>
      <family val="2"/>
    </font>
    <font>
      <sz val="9"/>
      <color indexed="81"/>
      <name val="Tahoma"/>
      <family val="2"/>
    </font>
    <font>
      <sz val="12"/>
      <color theme="1"/>
      <name val="Calibri"/>
      <family val="2"/>
      <scheme val="minor"/>
    </font>
    <font>
      <sz val="11"/>
      <name val="Calibri"/>
      <family val="2"/>
      <scheme val="minor"/>
    </font>
    <font>
      <b/>
      <sz val="11"/>
      <color rgb="FF000000"/>
      <name val="Calibri"/>
      <family val="2"/>
      <scheme val="minor"/>
    </font>
    <font>
      <b/>
      <sz val="24"/>
      <color theme="1"/>
      <name val="Calibri"/>
      <family val="2"/>
      <scheme val="minor"/>
    </font>
    <font>
      <b/>
      <sz val="18"/>
      <color theme="1"/>
      <name val="Calibri"/>
      <family val="2"/>
      <scheme val="minor"/>
    </font>
    <font>
      <b/>
      <sz val="13.5"/>
      <color theme="1"/>
      <name val="Calibri"/>
      <family val="2"/>
      <scheme val="minor"/>
    </font>
  </fonts>
  <fills count="5">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2" tint="-9.9978637043366805E-2"/>
        <bgColor indexed="64"/>
      </patternFill>
    </fill>
  </fills>
  <borders count="12">
    <border>
      <left/>
      <right/>
      <top/>
      <bottom/>
      <diagonal/>
    </border>
    <border>
      <left style="double">
        <color indexed="64"/>
      </left>
      <right/>
      <top style="double">
        <color indexed="64"/>
      </top>
      <bottom/>
      <diagonal/>
    </border>
    <border>
      <left style="double">
        <color auto="1"/>
      </left>
      <right style="double">
        <color auto="1"/>
      </right>
      <top style="double">
        <color auto="1"/>
      </top>
      <bottom style="double">
        <color auto="1"/>
      </bottom>
      <diagonal/>
    </border>
    <border>
      <left style="double">
        <color auto="1"/>
      </left>
      <right/>
      <top style="double">
        <color auto="1"/>
      </top>
      <bottom style="double">
        <color auto="1"/>
      </bottom>
      <diagonal/>
    </border>
    <border>
      <left/>
      <right style="double">
        <color auto="1"/>
      </right>
      <top style="double">
        <color auto="1"/>
      </top>
      <bottom/>
      <diagonal/>
    </border>
    <border>
      <left style="double">
        <color auto="1"/>
      </left>
      <right style="double">
        <color auto="1"/>
      </right>
      <top style="double">
        <color auto="1"/>
      </top>
      <bottom/>
      <diagonal/>
    </border>
    <border>
      <left style="double">
        <color indexed="64"/>
      </left>
      <right/>
      <top/>
      <bottom/>
      <diagonal/>
    </border>
    <border>
      <left style="double">
        <color auto="1"/>
      </left>
      <right style="double">
        <color auto="1"/>
      </right>
      <top/>
      <bottom/>
      <diagonal/>
    </border>
    <border>
      <left style="thick">
        <color indexed="64"/>
      </left>
      <right/>
      <top style="thick">
        <color indexed="64"/>
      </top>
      <bottom style="thick">
        <color indexed="64"/>
      </bottom>
      <diagonal/>
    </border>
    <border>
      <left style="double">
        <color auto="1"/>
      </left>
      <right style="thick">
        <color indexed="64"/>
      </right>
      <top style="thick">
        <color indexed="64"/>
      </top>
      <bottom style="thick">
        <color indexed="64"/>
      </bottom>
      <diagonal/>
    </border>
    <border>
      <left style="thick">
        <color rgb="FFFF0000"/>
      </left>
      <right style="thick">
        <color rgb="FFFF0000"/>
      </right>
      <top style="thick">
        <color rgb="FFFF0000"/>
      </top>
      <bottom style="thick">
        <color rgb="FFFF0000"/>
      </bottom>
      <diagonal/>
    </border>
    <border>
      <left style="double">
        <color indexed="64"/>
      </left>
      <right/>
      <top style="thick">
        <color indexed="64"/>
      </top>
      <bottom/>
      <diagonal/>
    </border>
  </borders>
  <cellStyleXfs count="1">
    <xf numFmtId="0" fontId="0" fillId="0" borderId="0"/>
  </cellStyleXfs>
  <cellXfs count="60">
    <xf numFmtId="0" fontId="0" fillId="0" borderId="0" xfId="0"/>
    <xf numFmtId="0" fontId="0" fillId="0" borderId="0" xfId="0" applyAlignment="1">
      <alignment horizontal="center"/>
    </xf>
    <xf numFmtId="0" fontId="1" fillId="0" borderId="0" xfId="0" applyFont="1" applyAlignment="1">
      <alignment horizontal="right"/>
    </xf>
    <xf numFmtId="9" fontId="0" fillId="0" borderId="0" xfId="0" applyNumberFormat="1"/>
    <xf numFmtId="0" fontId="3" fillId="0" borderId="0" xfId="0" applyFont="1"/>
    <xf numFmtId="165" fontId="0" fillId="3" borderId="0" xfId="0" applyNumberFormat="1" applyFill="1"/>
    <xf numFmtId="165" fontId="0" fillId="0" borderId="0" xfId="0" applyNumberFormat="1"/>
    <xf numFmtId="165" fontId="1" fillId="0" borderId="0" xfId="0" applyNumberFormat="1" applyFont="1" applyAlignment="1">
      <alignment horizontal="right"/>
    </xf>
    <xf numFmtId="0" fontId="6" fillId="0" borderId="0" xfId="0" applyFont="1"/>
    <xf numFmtId="0" fontId="6" fillId="0" borderId="0" xfId="0" applyFont="1" applyAlignment="1">
      <alignment horizontal="center"/>
    </xf>
    <xf numFmtId="0" fontId="2" fillId="0" borderId="0" xfId="0" applyFont="1" applyAlignment="1">
      <alignment horizontal="right"/>
    </xf>
    <xf numFmtId="0" fontId="6" fillId="0" borderId="0" xfId="0" applyFont="1" applyAlignment="1">
      <alignment wrapText="1"/>
    </xf>
    <xf numFmtId="3" fontId="0" fillId="0" borderId="0" xfId="0" applyNumberFormat="1"/>
    <xf numFmtId="0" fontId="1" fillId="0" borderId="0" xfId="0" applyFont="1"/>
    <xf numFmtId="0" fontId="1" fillId="2" borderId="1" xfId="0" applyFont="1" applyFill="1" applyBorder="1" applyAlignment="1">
      <alignment horizontal="left"/>
    </xf>
    <xf numFmtId="0" fontId="1" fillId="2" borderId="1" xfId="0" applyFont="1" applyFill="1" applyBorder="1" applyAlignment="1">
      <alignment horizontal="center"/>
    </xf>
    <xf numFmtId="0" fontId="1" fillId="2" borderId="1" xfId="0" applyFont="1" applyFill="1" applyBorder="1" applyAlignment="1">
      <alignment horizontal="right"/>
    </xf>
    <xf numFmtId="0" fontId="1" fillId="2" borderId="1" xfId="0" applyFont="1" applyFill="1" applyBorder="1" applyAlignment="1">
      <alignment wrapText="1"/>
    </xf>
    <xf numFmtId="0" fontId="8" fillId="2" borderId="3" xfId="0" applyFont="1" applyFill="1" applyBorder="1" applyAlignment="1">
      <alignment horizontal="center" vertical="center" wrapText="1"/>
    </xf>
    <xf numFmtId="9" fontId="8" fillId="2" borderId="3" xfId="0" applyNumberFormat="1" applyFont="1" applyFill="1" applyBorder="1" applyAlignment="1">
      <alignment horizontal="center" vertical="center" wrapText="1"/>
    </xf>
    <xf numFmtId="0" fontId="8" fillId="2" borderId="2" xfId="0" applyFont="1" applyFill="1" applyBorder="1" applyAlignment="1">
      <alignment horizontal="center" vertical="center" wrapText="1"/>
    </xf>
    <xf numFmtId="0" fontId="2" fillId="0" borderId="0" xfId="0" applyFont="1" applyAlignment="1">
      <alignment horizontal="center"/>
    </xf>
    <xf numFmtId="0" fontId="1" fillId="2" borderId="6" xfId="0" applyFont="1" applyFill="1" applyBorder="1" applyAlignment="1">
      <alignment horizontal="left"/>
    </xf>
    <xf numFmtId="164" fontId="1" fillId="2" borderId="6" xfId="0" applyNumberFormat="1" applyFont="1" applyFill="1" applyBorder="1" applyAlignment="1">
      <alignment horizontal="center"/>
    </xf>
    <xf numFmtId="165" fontId="1" fillId="2" borderId="6" xfId="0" applyNumberFormat="1" applyFont="1" applyFill="1" applyBorder="1"/>
    <xf numFmtId="165" fontId="1" fillId="2" borderId="10" xfId="0" applyNumberFormat="1" applyFont="1" applyFill="1" applyBorder="1"/>
    <xf numFmtId="9" fontId="1" fillId="2" borderId="10" xfId="0" applyNumberFormat="1" applyFont="1" applyFill="1" applyBorder="1" applyAlignment="1">
      <alignment horizontal="right"/>
    </xf>
    <xf numFmtId="166" fontId="1" fillId="2" borderId="10" xfId="0" applyNumberFormat="1" applyFont="1" applyFill="1" applyBorder="1" applyAlignment="1">
      <alignment horizontal="right"/>
    </xf>
    <xf numFmtId="3" fontId="1" fillId="2" borderId="10" xfId="0" applyNumberFormat="1" applyFont="1" applyFill="1" applyBorder="1" applyAlignment="1">
      <alignment horizontal="right"/>
    </xf>
    <xf numFmtId="1" fontId="1" fillId="2" borderId="10" xfId="0" applyNumberFormat="1" applyFont="1" applyFill="1" applyBorder="1" applyAlignment="1">
      <alignment horizontal="right"/>
    </xf>
    <xf numFmtId="0" fontId="1" fillId="4" borderId="8" xfId="0" applyFont="1" applyFill="1" applyBorder="1" applyAlignment="1">
      <alignment horizontal="center"/>
    </xf>
    <xf numFmtId="0" fontId="1" fillId="4" borderId="11" xfId="0" applyFont="1" applyFill="1" applyBorder="1" applyAlignment="1">
      <alignment horizontal="center"/>
    </xf>
    <xf numFmtId="9" fontId="8" fillId="2" borderId="2" xfId="0" applyNumberFormat="1" applyFont="1" applyFill="1" applyBorder="1" applyAlignment="1">
      <alignment horizontal="center" vertical="center" wrapText="1"/>
    </xf>
    <xf numFmtId="3" fontId="8" fillId="2" borderId="2" xfId="0" applyNumberFormat="1" applyFont="1" applyFill="1" applyBorder="1" applyAlignment="1">
      <alignment horizontal="center" vertical="center" wrapText="1"/>
    </xf>
    <xf numFmtId="1" fontId="8" fillId="2" borderId="2" xfId="0" applyNumberFormat="1" applyFont="1" applyFill="1" applyBorder="1" applyAlignment="1">
      <alignment horizontal="center" vertical="center" wrapText="1"/>
    </xf>
    <xf numFmtId="165" fontId="8" fillId="2" borderId="2" xfId="0" applyNumberFormat="1" applyFont="1" applyFill="1" applyBorder="1" applyAlignment="1">
      <alignment horizontal="center" vertical="center" wrapText="1"/>
    </xf>
    <xf numFmtId="165" fontId="1" fillId="2" borderId="0" xfId="0" applyNumberFormat="1" applyFont="1" applyFill="1"/>
    <xf numFmtId="0" fontId="1" fillId="2" borderId="1" xfId="0" applyFont="1" applyFill="1" applyBorder="1" applyAlignment="1">
      <alignment vertical="center" wrapText="1"/>
    </xf>
    <xf numFmtId="0" fontId="1" fillId="2" borderId="5" xfId="0" applyFont="1" applyFill="1" applyBorder="1" applyAlignment="1">
      <alignment wrapText="1"/>
    </xf>
    <xf numFmtId="3" fontId="1" fillId="2" borderId="10" xfId="0" applyNumberFormat="1" applyFont="1" applyFill="1" applyBorder="1" applyAlignment="1">
      <alignment horizontal="center"/>
    </xf>
    <xf numFmtId="4" fontId="8" fillId="2" borderId="2" xfId="0" applyNumberFormat="1" applyFont="1" applyFill="1" applyBorder="1" applyAlignment="1">
      <alignment horizontal="center" vertical="center" wrapText="1"/>
    </xf>
    <xf numFmtId="9" fontId="1" fillId="2" borderId="1" xfId="0" applyNumberFormat="1" applyFont="1" applyFill="1" applyBorder="1" applyAlignment="1">
      <alignment horizontal="center"/>
    </xf>
    <xf numFmtId="0" fontId="0" fillId="0" borderId="0" xfId="0" applyAlignment="1">
      <alignment wrapText="1"/>
    </xf>
    <xf numFmtId="0" fontId="0" fillId="0" borderId="0" xfId="0" applyAlignment="1">
      <alignment wrapText="1"/>
    </xf>
    <xf numFmtId="0" fontId="6" fillId="0" borderId="0" xfId="0" applyFont="1" applyAlignment="1">
      <alignment horizontal="left"/>
    </xf>
    <xf numFmtId="0" fontId="6" fillId="0" borderId="0" xfId="0" applyFont="1" applyAlignment="1"/>
    <xf numFmtId="0" fontId="1" fillId="4" borderId="9" xfId="0" applyFont="1" applyFill="1" applyBorder="1" applyAlignment="1">
      <alignment horizontal="left"/>
    </xf>
    <xf numFmtId="0" fontId="0" fillId="2" borderId="7" xfId="0" applyFill="1" applyBorder="1" applyAlignment="1">
      <alignment horizontal="left"/>
    </xf>
    <xf numFmtId="0" fontId="0" fillId="2" borderId="5" xfId="0" applyFill="1" applyBorder="1" applyAlignment="1">
      <alignment horizontal="left"/>
    </xf>
    <xf numFmtId="9" fontId="0" fillId="2" borderId="5" xfId="0" applyNumberFormat="1" applyFill="1" applyBorder="1" applyAlignment="1">
      <alignment horizontal="left"/>
    </xf>
    <xf numFmtId="0" fontId="0" fillId="2" borderId="4" xfId="0" applyFill="1" applyBorder="1" applyAlignment="1">
      <alignment horizontal="left"/>
    </xf>
    <xf numFmtId="165" fontId="0" fillId="2" borderId="4" xfId="0" applyNumberFormat="1" applyFill="1" applyBorder="1" applyAlignment="1">
      <alignment horizontal="left"/>
    </xf>
    <xf numFmtId="0" fontId="7" fillId="2" borderId="4" xfId="0" applyFont="1" applyFill="1" applyBorder="1" applyAlignment="1">
      <alignment horizontal="left"/>
    </xf>
    <xf numFmtId="0" fontId="0" fillId="2" borderId="5" xfId="0" applyFill="1" applyBorder="1" applyAlignment="1">
      <alignment horizontal="left" wrapText="1"/>
    </xf>
    <xf numFmtId="0" fontId="0" fillId="2" borderId="4" xfId="0" applyFill="1" applyBorder="1" applyAlignment="1">
      <alignment horizontal="left" wrapText="1"/>
    </xf>
    <xf numFmtId="0" fontId="8" fillId="2" borderId="2" xfId="0" applyFont="1" applyFill="1" applyBorder="1" applyAlignment="1">
      <alignment horizontal="left" vertical="center" wrapText="1"/>
    </xf>
    <xf numFmtId="0" fontId="6" fillId="0" borderId="0" xfId="0" applyFont="1" applyAlignment="1">
      <alignment horizontal="left" wrapText="1"/>
    </xf>
    <xf numFmtId="0" fontId="9" fillId="0" borderId="0" xfId="0" applyFont="1" applyAlignment="1">
      <alignment vertical="center" wrapText="1"/>
    </xf>
    <xf numFmtId="0" fontId="10" fillId="0" borderId="0" xfId="0" applyFont="1" applyAlignment="1">
      <alignment vertical="center" wrapText="1"/>
    </xf>
    <xf numFmtId="0" fontId="11" fillId="0" borderId="0" xfId="0" applyFont="1" applyAlignment="1">
      <alignment vertical="center" wrapText="1"/>
    </xf>
  </cellXfs>
  <cellStyles count="1">
    <cellStyle name="Normal" xfId="0" builtinId="0"/>
  </cellStyles>
  <dxfs count="12">
    <dxf>
      <fill>
        <patternFill>
          <bgColor theme="5" tint="0.79998168889431442"/>
        </patternFill>
      </fill>
    </dxf>
    <dxf>
      <fill>
        <patternFill>
          <bgColor theme="6" tint="0.39994506668294322"/>
        </patternFill>
      </fill>
    </dxf>
    <dxf>
      <fill>
        <patternFill>
          <bgColor theme="7" tint="0.59996337778862885"/>
        </patternFill>
      </fill>
    </dxf>
    <dxf>
      <fill>
        <patternFill>
          <bgColor theme="5" tint="0.79998168889431442"/>
        </patternFill>
      </fill>
    </dxf>
    <dxf>
      <fill>
        <patternFill>
          <bgColor theme="6" tint="0.39994506668294322"/>
        </patternFill>
      </fill>
    </dxf>
    <dxf>
      <fill>
        <patternFill>
          <bgColor theme="7" tint="0.59996337778862885"/>
        </patternFill>
      </fill>
    </dxf>
    <dxf>
      <fill>
        <patternFill>
          <bgColor theme="5" tint="0.79998168889431442"/>
        </patternFill>
      </fill>
    </dxf>
    <dxf>
      <fill>
        <patternFill>
          <bgColor theme="6" tint="0.39994506668294322"/>
        </patternFill>
      </fill>
    </dxf>
    <dxf>
      <fill>
        <patternFill>
          <bgColor theme="7" tint="0.59996337778862885"/>
        </patternFill>
      </fill>
    </dxf>
    <dxf>
      <fill>
        <patternFill>
          <bgColor theme="5" tint="0.79998168889431442"/>
        </patternFill>
      </fill>
    </dxf>
    <dxf>
      <fill>
        <patternFill>
          <bgColor theme="6" tint="0.39994506668294322"/>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GB"/>
              <a:t>Cost</a:t>
            </a:r>
          </a:p>
        </c:rich>
      </c:tx>
      <c:layout>
        <c:manualLayout>
          <c:xMode val="edge"/>
          <c:yMode val="edge"/>
          <c:x val="0.53041567478483798"/>
          <c:y val="3.4090909090909088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pieChart>
        <c:varyColors val="1"/>
        <c:ser>
          <c:idx val="2"/>
          <c:order val="2"/>
          <c:tx>
            <c:strRef>
              <c:f>Output!$D$7</c:f>
              <c:strCache>
                <c:ptCount val="1"/>
                <c:pt idx="0">
                  <c:v>500000</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8-858E-428B-8BD1-64A9F836F800}"/>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858E-428B-8BD1-64A9F836F800}"/>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6-858E-428B-8BD1-64A9F836F800}"/>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858E-428B-8BD1-64A9F836F800}"/>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858E-428B-8BD1-64A9F836F800}"/>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858E-428B-8BD1-64A9F836F800}"/>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4-858E-428B-8BD1-64A9F836F800}"/>
              </c:ext>
            </c:extLst>
          </c:dPt>
          <c:dLbls>
            <c:dLbl>
              <c:idx val="0"/>
              <c:layout>
                <c:manualLayout>
                  <c:x val="-0.11570841171280651"/>
                  <c:y val="1.3423109043187715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58E-428B-8BD1-64A9F836F800}"/>
                </c:ext>
              </c:extLst>
            </c:dLbl>
            <c:dLbl>
              <c:idx val="1"/>
              <c:layout>
                <c:manualLayout>
                  <c:x val="-5.0102267871907233E-2"/>
                  <c:y val="-7.1124135051300399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58E-428B-8BD1-64A9F836F800}"/>
                </c:ext>
              </c:extLst>
            </c:dLbl>
            <c:dLbl>
              <c:idx val="2"/>
              <c:layout>
                <c:manualLayout>
                  <c:x val="-5.1281539067658879E-2"/>
                  <c:y val="-0.10064364113576726"/>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58E-428B-8BD1-64A9F836F800}"/>
                </c:ext>
              </c:extLst>
            </c:dLbl>
            <c:dLbl>
              <c:idx val="3"/>
              <c:layout>
                <c:manualLayout>
                  <c:x val="0.11308751310948709"/>
                  <c:y val="-6.8177642567406341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58E-428B-8BD1-64A9F836F800}"/>
                </c:ext>
              </c:extLst>
            </c:dLbl>
            <c:dLbl>
              <c:idx val="4"/>
              <c:layout>
                <c:manualLayout>
                  <c:x val="7.5317984829063378E-2"/>
                  <c:y val="8.8774755428298671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858E-428B-8BD1-64A9F836F800}"/>
                </c:ext>
              </c:extLst>
            </c:dLbl>
            <c:dLbl>
              <c:idx val="5"/>
              <c:layout>
                <c:manualLayout>
                  <c:x val="5.580263355029879E-2"/>
                  <c:y val="0.12057653304700548"/>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58E-428B-8BD1-64A9F836F800}"/>
                </c:ext>
              </c:extLst>
            </c:dLbl>
            <c:dLbl>
              <c:idx val="6"/>
              <c:layout>
                <c:manualLayout>
                  <c:x val="2.8871834995255561E-2"/>
                  <c:y val="0.13980404438081601"/>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58E-428B-8BD1-64A9F836F800}"/>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Output!$D$8:$D$14</c:f>
              <c:strCache>
                <c:ptCount val="7"/>
                <c:pt idx="0">
                  <c:v>Service Connections </c:v>
                </c:pt>
                <c:pt idx="1">
                  <c:v>Ready Boards</c:v>
                </c:pt>
                <c:pt idx="2">
                  <c:v>Service Connection Lite Poles</c:v>
                </c:pt>
                <c:pt idx="3">
                  <c:v>LV lines - km</c:v>
                </c:pt>
                <c:pt idx="4">
                  <c:v>Transformer Installations</c:v>
                </c:pt>
                <c:pt idx="5">
                  <c:v>MV lines -kilometers</c:v>
                </c:pt>
                <c:pt idx="6">
                  <c:v>Streetlights</c:v>
                </c:pt>
              </c:strCache>
            </c:strRef>
          </c:cat>
          <c:val>
            <c:numRef>
              <c:f>Output!$G$8:$G$14</c:f>
              <c:numCache>
                <c:formatCode>"$"#,##0</c:formatCode>
                <c:ptCount val="7"/>
                <c:pt idx="0">
                  <c:v>75000000</c:v>
                </c:pt>
                <c:pt idx="1">
                  <c:v>7500000</c:v>
                </c:pt>
                <c:pt idx="2">
                  <c:v>12000000</c:v>
                </c:pt>
                <c:pt idx="3">
                  <c:v>62000000</c:v>
                </c:pt>
                <c:pt idx="4">
                  <c:v>18000000</c:v>
                </c:pt>
                <c:pt idx="5">
                  <c:v>20000000</c:v>
                </c:pt>
                <c:pt idx="6">
                  <c:v>10000000</c:v>
                </c:pt>
              </c:numCache>
            </c:numRef>
          </c:val>
          <c:extLst>
            <c:ext xmlns:c16="http://schemas.microsoft.com/office/drawing/2014/chart" uri="{C3380CC4-5D6E-409C-BE32-E72D297353CC}">
              <c16:uniqueId val="{00000002-858E-428B-8BD1-64A9F836F800}"/>
            </c:ext>
          </c:extLst>
        </c:ser>
        <c:dLbls>
          <c:dLblPos val="ctr"/>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0"/>
                <c:order val="0"/>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F-5014-4738-BF48-6ED91C4CDBE2}"/>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1-5014-4738-BF48-6ED91C4CDBE2}"/>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3-5014-4738-BF48-6ED91C4CDBE2}"/>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5-5014-4738-BF48-6ED91C4CDBE2}"/>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7-5014-4738-BF48-6ED91C4CDBE2}"/>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9-5014-4738-BF48-6ED91C4CDBE2}"/>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B-5014-4738-BF48-6ED91C4CDBE2}"/>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uri="{CE6537A1-D6FC-4f65-9D91-7224C49458BB}"/>
                  </c:extLst>
                </c:dLbls>
                <c:cat>
                  <c:strRef>
                    <c:extLst>
                      <c:ext uri="{02D57815-91ED-43cb-92C2-25804820EDAC}">
                        <c15:formulaRef>
                          <c15:sqref>Output!$D$8:$D$14</c15:sqref>
                        </c15:formulaRef>
                      </c:ext>
                    </c:extLst>
                    <c:strCache>
                      <c:ptCount val="7"/>
                      <c:pt idx="0">
                        <c:v>Service Connections </c:v>
                      </c:pt>
                      <c:pt idx="1">
                        <c:v>Ready Boards</c:v>
                      </c:pt>
                      <c:pt idx="2">
                        <c:v>Service Connection Lite Poles</c:v>
                      </c:pt>
                      <c:pt idx="3">
                        <c:v>LV lines - km</c:v>
                      </c:pt>
                      <c:pt idx="4">
                        <c:v>Transformer Installations</c:v>
                      </c:pt>
                      <c:pt idx="5">
                        <c:v>MV lines -kilometers</c:v>
                      </c:pt>
                      <c:pt idx="6">
                        <c:v>Streetlights</c:v>
                      </c:pt>
                    </c:strCache>
                  </c:strRef>
                </c:cat>
                <c:val>
                  <c:numRef>
                    <c:extLst>
                      <c:ext uri="{02D57815-91ED-43cb-92C2-25804820EDAC}">
                        <c15:formulaRef>
                          <c15:sqref>Output!$E$8:$E$14</c15:sqref>
                        </c15:formulaRef>
                      </c:ext>
                    </c:extLst>
                    <c:numCache>
                      <c:formatCode>#,##0.00</c:formatCode>
                      <c:ptCount val="7"/>
                      <c:pt idx="0">
                        <c:v>500000</c:v>
                      </c:pt>
                      <c:pt idx="1">
                        <c:v>150000</c:v>
                      </c:pt>
                      <c:pt idx="2">
                        <c:v>100000</c:v>
                      </c:pt>
                      <c:pt idx="3">
                        <c:v>6200</c:v>
                      </c:pt>
                      <c:pt idx="4">
                        <c:v>1500</c:v>
                      </c:pt>
                      <c:pt idx="5">
                        <c:v>800</c:v>
                      </c:pt>
                      <c:pt idx="6">
                        <c:v>125000</c:v>
                      </c:pt>
                    </c:numCache>
                  </c:numRef>
                </c:val>
                <c:extLst>
                  <c:ext xmlns:c16="http://schemas.microsoft.com/office/drawing/2014/chart" uri="{C3380CC4-5D6E-409C-BE32-E72D297353CC}">
                    <c16:uniqueId val="{00000000-858E-428B-8BD1-64A9F836F800}"/>
                  </c:ext>
                </c:extLst>
              </c15:ser>
            </c15:filteredPieSeries>
            <c15:filteredPieSeries>
              <c15:ser>
                <c:idx val="1"/>
                <c:order val="1"/>
                <c:dPt>
                  <c:idx val="0"/>
                  <c:bubble3D val="0"/>
                  <c:spPr>
                    <a:solidFill>
                      <a:schemeClr val="accent1"/>
                    </a:solidFill>
                    <a:ln>
                      <a:noFill/>
                    </a:ln>
                    <a:effectLst>
                      <a:outerShdw blurRad="2540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D-5014-4738-BF48-6ED91C4CDBE2}"/>
                    </c:ext>
                  </c:extLst>
                </c:dPt>
                <c:dPt>
                  <c:idx val="1"/>
                  <c:bubble3D val="0"/>
                  <c:spPr>
                    <a:solidFill>
                      <a:schemeClr val="accent2"/>
                    </a:solidFill>
                    <a:ln>
                      <a:noFill/>
                    </a:ln>
                    <a:effectLst>
                      <a:outerShdw blurRad="2540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F-5014-4738-BF48-6ED91C4CDBE2}"/>
                    </c:ext>
                  </c:extLst>
                </c:dPt>
                <c:dPt>
                  <c:idx val="2"/>
                  <c:bubble3D val="0"/>
                  <c:spPr>
                    <a:solidFill>
                      <a:schemeClr val="accent3"/>
                    </a:solidFill>
                    <a:ln>
                      <a:noFill/>
                    </a:ln>
                    <a:effectLst>
                      <a:outerShdw blurRad="2540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1-5014-4738-BF48-6ED91C4CDBE2}"/>
                    </c:ext>
                  </c:extLst>
                </c:dPt>
                <c:dPt>
                  <c:idx val="3"/>
                  <c:bubble3D val="0"/>
                  <c:spPr>
                    <a:solidFill>
                      <a:schemeClr val="accent4"/>
                    </a:solidFill>
                    <a:ln>
                      <a:noFill/>
                    </a:ln>
                    <a:effectLst>
                      <a:outerShdw blurRad="2540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3-5014-4738-BF48-6ED91C4CDBE2}"/>
                    </c:ext>
                  </c:extLst>
                </c:dPt>
                <c:dPt>
                  <c:idx val="4"/>
                  <c:bubble3D val="0"/>
                  <c:spPr>
                    <a:solidFill>
                      <a:schemeClr val="accent5"/>
                    </a:solidFill>
                    <a:ln>
                      <a:noFill/>
                    </a:ln>
                    <a:effectLst>
                      <a:outerShdw blurRad="2540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5-5014-4738-BF48-6ED91C4CDBE2}"/>
                    </c:ext>
                  </c:extLst>
                </c:dPt>
                <c:dPt>
                  <c:idx val="5"/>
                  <c:bubble3D val="0"/>
                  <c:spPr>
                    <a:solidFill>
                      <a:schemeClr val="accent6"/>
                    </a:solidFill>
                    <a:ln>
                      <a:noFill/>
                    </a:ln>
                    <a:effectLst>
                      <a:outerShdw blurRad="2540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7-5014-4738-BF48-6ED91C4CDBE2}"/>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9-5014-4738-BF48-6ED91C4CDBE2}"/>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Output!$D$8:$D$14</c15:sqref>
                        </c15:formulaRef>
                      </c:ext>
                    </c:extLst>
                    <c:strCache>
                      <c:ptCount val="7"/>
                      <c:pt idx="0">
                        <c:v>Service Connections </c:v>
                      </c:pt>
                      <c:pt idx="1">
                        <c:v>Ready Boards</c:v>
                      </c:pt>
                      <c:pt idx="2">
                        <c:v>Service Connection Lite Poles</c:v>
                      </c:pt>
                      <c:pt idx="3">
                        <c:v>LV lines - km</c:v>
                      </c:pt>
                      <c:pt idx="4">
                        <c:v>Transformer Installations</c:v>
                      </c:pt>
                      <c:pt idx="5">
                        <c:v>MV lines -kilometers</c:v>
                      </c:pt>
                      <c:pt idx="6">
                        <c:v>Streetlights</c:v>
                      </c:pt>
                    </c:strCache>
                  </c:strRef>
                </c:cat>
                <c:val>
                  <c:numRef>
                    <c:extLst xmlns:c15="http://schemas.microsoft.com/office/drawing/2012/chart">
                      <c:ext xmlns:c15="http://schemas.microsoft.com/office/drawing/2012/chart" uri="{02D57815-91ED-43cb-92C2-25804820EDAC}">
                        <c15:formulaRef>
                          <c15:sqref>Output!$F$8:$F$14</c15:sqref>
                        </c15:formulaRef>
                      </c:ext>
                    </c:extLst>
                    <c:numCache>
                      <c:formatCode>"$"#,##0</c:formatCode>
                      <c:ptCount val="7"/>
                      <c:pt idx="0">
                        <c:v>150</c:v>
                      </c:pt>
                      <c:pt idx="1">
                        <c:v>50</c:v>
                      </c:pt>
                      <c:pt idx="2">
                        <c:v>120</c:v>
                      </c:pt>
                      <c:pt idx="3">
                        <c:v>10000</c:v>
                      </c:pt>
                      <c:pt idx="4">
                        <c:v>12000</c:v>
                      </c:pt>
                      <c:pt idx="5">
                        <c:v>25000</c:v>
                      </c:pt>
                      <c:pt idx="6">
                        <c:v>80</c:v>
                      </c:pt>
                    </c:numCache>
                  </c:numRef>
                </c:val>
                <c:extLst xmlns:c15="http://schemas.microsoft.com/office/drawing/2012/chart">
                  <c:ext xmlns:c16="http://schemas.microsoft.com/office/drawing/2014/chart" uri="{C3380CC4-5D6E-409C-BE32-E72D297353CC}">
                    <c16:uniqueId val="{00000001-858E-428B-8BD1-64A9F836F800}"/>
                  </c:ext>
                </c:extLst>
              </c15:ser>
            </c15:filteredPieSeries>
          </c:ext>
        </c:extLst>
      </c:pieChart>
      <c:spPr>
        <a:noFill/>
        <a:ln>
          <a:noFill/>
        </a:ln>
        <a:effectLst/>
      </c:spPr>
    </c:plotArea>
    <c:legend>
      <c:legendPos val="r"/>
      <c:layout>
        <c:manualLayout>
          <c:xMode val="edge"/>
          <c:yMode val="edge"/>
          <c:x val="0.64736151110075302"/>
          <c:y val="0.16663356000954427"/>
          <c:w val="0.34136294273997991"/>
          <c:h val="0.62875954426151281"/>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1050" b="1"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overlay val="0"/>
      <c:spPr>
        <a:noFill/>
        <a:ln>
          <a:noFill/>
        </a:ln>
        <a:effectLst/>
      </c:spPr>
      <c:txPr>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endParaRPr lang="en-US"/>
        </a:p>
      </c:txPr>
    </c:title>
    <c:autoTitleDeleted val="0"/>
    <c:plotArea>
      <c:layout/>
      <c:barChart>
        <c:barDir val="col"/>
        <c:grouping val="clustered"/>
        <c:varyColors val="0"/>
        <c:ser>
          <c:idx val="2"/>
          <c:order val="2"/>
          <c:tx>
            <c:strRef>
              <c:f>Output!$G$19</c:f>
              <c:strCache>
                <c:ptCount val="1"/>
                <c:pt idx="0">
                  <c:v>Acc. Cost per conn</c:v>
                </c:pt>
              </c:strCache>
            </c:strRef>
          </c:tx>
          <c:spPr>
            <a:pattFill prst="narHorz">
              <a:fgClr>
                <a:schemeClr val="accent1">
                  <a:tint val="65000"/>
                </a:schemeClr>
              </a:fgClr>
              <a:bgClr>
                <a:schemeClr val="accent1">
                  <a:tint val="65000"/>
                  <a:lumMod val="20000"/>
                  <a:lumOff val="80000"/>
                </a:schemeClr>
              </a:bgClr>
            </a:pattFill>
            <a:ln>
              <a:noFill/>
            </a:ln>
            <a:effectLst>
              <a:innerShdw blurRad="114300">
                <a:schemeClr val="accent1">
                  <a:tint val="65000"/>
                </a:schemeClr>
              </a:innerShdw>
            </a:effectLst>
          </c:spPr>
          <c:invertIfNegative val="0"/>
          <c:cat>
            <c:strRef>
              <c:f>Output!$D$20:$D$24</c:f>
              <c:strCache>
                <c:ptCount val="5"/>
                <c:pt idx="0">
                  <c:v>A - Sercive Connection plus Ready Board</c:v>
                </c:pt>
                <c:pt idx="1">
                  <c:v>B- A plus Lite Pole </c:v>
                </c:pt>
                <c:pt idx="2">
                  <c:v>C- B-plus LV Line </c:v>
                </c:pt>
                <c:pt idx="3">
                  <c:v>D - C plus Transformer </c:v>
                </c:pt>
                <c:pt idx="4">
                  <c:v>E - D plus MV Line</c:v>
                </c:pt>
              </c:strCache>
            </c:strRef>
          </c:cat>
          <c:val>
            <c:numRef>
              <c:f>Output!$G$20:$G$24</c:f>
              <c:numCache>
                <c:formatCode>"$"#,##0</c:formatCode>
                <c:ptCount val="5"/>
                <c:pt idx="0">
                  <c:v>165</c:v>
                </c:pt>
                <c:pt idx="1">
                  <c:v>195</c:v>
                </c:pt>
                <c:pt idx="2">
                  <c:v>395</c:v>
                </c:pt>
                <c:pt idx="3">
                  <c:v>455</c:v>
                </c:pt>
                <c:pt idx="4">
                  <c:v>555</c:v>
                </c:pt>
              </c:numCache>
            </c:numRef>
          </c:val>
          <c:extLst>
            <c:ext xmlns:c16="http://schemas.microsoft.com/office/drawing/2014/chart" uri="{C3380CC4-5D6E-409C-BE32-E72D297353CC}">
              <c16:uniqueId val="{00000002-69F2-4678-97FD-D87D7CD70555}"/>
            </c:ext>
          </c:extLst>
        </c:ser>
        <c:dLbls>
          <c:showLegendKey val="0"/>
          <c:showVal val="0"/>
          <c:showCatName val="0"/>
          <c:showSerName val="0"/>
          <c:showPercent val="0"/>
          <c:showBubbleSize val="0"/>
        </c:dLbls>
        <c:gapWidth val="164"/>
        <c:axId val="522320336"/>
        <c:axId val="522320696"/>
        <c:extLst>
          <c:ext xmlns:c15="http://schemas.microsoft.com/office/drawing/2012/chart" uri="{02D57815-91ED-43cb-92C2-25804820EDAC}">
            <c15:filteredBarSeries>
              <c15:ser>
                <c:idx val="0"/>
                <c:order val="0"/>
                <c:tx>
                  <c:strRef>
                    <c:extLst>
                      <c:ext uri="{02D57815-91ED-43cb-92C2-25804820EDAC}">
                        <c15:formulaRef>
                          <c15:sqref>Output!$E$19</c15:sqref>
                        </c15:formulaRef>
                      </c:ext>
                    </c:extLst>
                    <c:strCache>
                      <c:ptCount val="1"/>
                      <c:pt idx="0">
                        <c:v>Percent  of Total</c:v>
                      </c:pt>
                    </c:strCache>
                  </c:strRef>
                </c:tx>
                <c:spPr>
                  <a:pattFill prst="narHorz">
                    <a:fgClr>
                      <a:schemeClr val="accent1">
                        <a:shade val="65000"/>
                      </a:schemeClr>
                    </a:fgClr>
                    <a:bgClr>
                      <a:schemeClr val="accent1">
                        <a:shade val="65000"/>
                        <a:lumMod val="20000"/>
                        <a:lumOff val="80000"/>
                      </a:schemeClr>
                    </a:bgClr>
                  </a:pattFill>
                  <a:ln>
                    <a:noFill/>
                  </a:ln>
                  <a:effectLst>
                    <a:innerShdw blurRad="114300">
                      <a:schemeClr val="accent1">
                        <a:shade val="65000"/>
                      </a:schemeClr>
                    </a:innerShdw>
                  </a:effectLst>
                </c:spPr>
                <c:invertIfNegative val="0"/>
                <c:cat>
                  <c:strRef>
                    <c:extLst>
                      <c:ext uri="{02D57815-91ED-43cb-92C2-25804820EDAC}">
                        <c15:formulaRef>
                          <c15:sqref>Output!$D$20:$D$24</c15:sqref>
                        </c15:formulaRef>
                      </c:ext>
                    </c:extLst>
                    <c:strCache>
                      <c:ptCount val="5"/>
                      <c:pt idx="0">
                        <c:v>A - Sercive Connection plus Ready Board</c:v>
                      </c:pt>
                      <c:pt idx="1">
                        <c:v>B- A plus Lite Pole </c:v>
                      </c:pt>
                      <c:pt idx="2">
                        <c:v>C- B-plus LV Line </c:v>
                      </c:pt>
                      <c:pt idx="3">
                        <c:v>D - C plus Transformer </c:v>
                      </c:pt>
                      <c:pt idx="4">
                        <c:v>E - D plus MV Line</c:v>
                      </c:pt>
                    </c:strCache>
                  </c:strRef>
                </c:cat>
                <c:val>
                  <c:numRef>
                    <c:extLst>
                      <c:ext uri="{02D57815-91ED-43cb-92C2-25804820EDAC}">
                        <c15:formulaRef>
                          <c15:sqref>Output!$E$20:$E$24</c15:sqref>
                        </c15:formulaRef>
                      </c:ext>
                    </c:extLst>
                    <c:numCache>
                      <c:formatCode>0%</c:formatCode>
                      <c:ptCount val="5"/>
                      <c:pt idx="0">
                        <c:v>0.2</c:v>
                      </c:pt>
                      <c:pt idx="1">
                        <c:v>0.1</c:v>
                      </c:pt>
                      <c:pt idx="2">
                        <c:v>0.1</c:v>
                      </c:pt>
                      <c:pt idx="3">
                        <c:v>0.2</c:v>
                      </c:pt>
                      <c:pt idx="4">
                        <c:v>0.4</c:v>
                      </c:pt>
                    </c:numCache>
                  </c:numRef>
                </c:val>
                <c:extLst>
                  <c:ext xmlns:c16="http://schemas.microsoft.com/office/drawing/2014/chart" uri="{C3380CC4-5D6E-409C-BE32-E72D297353CC}">
                    <c16:uniqueId val="{00000000-69F2-4678-97FD-D87D7CD70555}"/>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Output!$F$19</c15:sqref>
                        </c15:formulaRef>
                      </c:ext>
                    </c:extLst>
                    <c:strCache>
                      <c:ptCount val="1"/>
                      <c:pt idx="0">
                        <c:v>Number</c:v>
                      </c:pt>
                    </c:strCache>
                  </c:strRef>
                </c:tx>
                <c:spPr>
                  <a:pattFill prst="narHorz">
                    <a:fgClr>
                      <a:schemeClr val="accent1"/>
                    </a:fgClr>
                    <a:bgClr>
                      <a:schemeClr val="accent1">
                        <a:lumMod val="20000"/>
                        <a:lumOff val="80000"/>
                      </a:schemeClr>
                    </a:bgClr>
                  </a:pattFill>
                  <a:ln>
                    <a:noFill/>
                  </a:ln>
                  <a:effectLst>
                    <a:innerShdw blurRad="114300">
                      <a:schemeClr val="accent1"/>
                    </a:innerShdw>
                  </a:effectLst>
                </c:spPr>
                <c:invertIfNegative val="0"/>
                <c:cat>
                  <c:strRef>
                    <c:extLst xmlns:c15="http://schemas.microsoft.com/office/drawing/2012/chart">
                      <c:ext xmlns:c15="http://schemas.microsoft.com/office/drawing/2012/chart" uri="{02D57815-91ED-43cb-92C2-25804820EDAC}">
                        <c15:formulaRef>
                          <c15:sqref>Output!$D$20:$D$24</c15:sqref>
                        </c15:formulaRef>
                      </c:ext>
                    </c:extLst>
                    <c:strCache>
                      <c:ptCount val="5"/>
                      <c:pt idx="0">
                        <c:v>A - Sercive Connection plus Ready Board</c:v>
                      </c:pt>
                      <c:pt idx="1">
                        <c:v>B- A plus Lite Pole </c:v>
                      </c:pt>
                      <c:pt idx="2">
                        <c:v>C- B-plus LV Line </c:v>
                      </c:pt>
                      <c:pt idx="3">
                        <c:v>D - C plus Transformer </c:v>
                      </c:pt>
                      <c:pt idx="4">
                        <c:v>E - D plus MV Line</c:v>
                      </c:pt>
                    </c:strCache>
                  </c:strRef>
                </c:cat>
                <c:val>
                  <c:numRef>
                    <c:extLst xmlns:c15="http://schemas.microsoft.com/office/drawing/2012/chart">
                      <c:ext xmlns:c15="http://schemas.microsoft.com/office/drawing/2012/chart" uri="{02D57815-91ED-43cb-92C2-25804820EDAC}">
                        <c15:formulaRef>
                          <c15:sqref>Output!$F$20:$F$24</c15:sqref>
                        </c15:formulaRef>
                      </c:ext>
                    </c:extLst>
                    <c:numCache>
                      <c:formatCode>General</c:formatCode>
                      <c:ptCount val="5"/>
                      <c:pt idx="0">
                        <c:v>100000</c:v>
                      </c:pt>
                      <c:pt idx="1">
                        <c:v>50000</c:v>
                      </c:pt>
                      <c:pt idx="2">
                        <c:v>50000</c:v>
                      </c:pt>
                      <c:pt idx="3">
                        <c:v>100000</c:v>
                      </c:pt>
                      <c:pt idx="4">
                        <c:v>200000</c:v>
                      </c:pt>
                    </c:numCache>
                  </c:numRef>
                </c:val>
                <c:extLst xmlns:c15="http://schemas.microsoft.com/office/drawing/2012/chart">
                  <c:ext xmlns:c16="http://schemas.microsoft.com/office/drawing/2014/chart" uri="{C3380CC4-5D6E-409C-BE32-E72D297353CC}">
                    <c16:uniqueId val="{00000001-69F2-4678-97FD-D87D7CD70555}"/>
                  </c:ext>
                </c:extLst>
              </c15:ser>
            </c15:filteredBarSeries>
          </c:ext>
        </c:extLst>
      </c:barChart>
      <c:catAx>
        <c:axId val="522320336"/>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522320696"/>
        <c:crosses val="autoZero"/>
        <c:auto val="1"/>
        <c:lblAlgn val="ctr"/>
        <c:lblOffset val="100"/>
        <c:noMultiLvlLbl val="0"/>
      </c:catAx>
      <c:valAx>
        <c:axId val="522320696"/>
        <c:scaling>
          <c:orientation val="minMax"/>
        </c:scaling>
        <c:delete val="0"/>
        <c:axPos val="l"/>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52232033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solidFill>
        <a:schemeClr val="accent1">
          <a:lumMod val="7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447674</xdr:colOff>
      <xdr:row>4</xdr:row>
      <xdr:rowOff>0</xdr:rowOff>
    </xdr:from>
    <xdr:to>
      <xdr:col>15</xdr:col>
      <xdr:colOff>76199</xdr:colOff>
      <xdr:row>16</xdr:row>
      <xdr:rowOff>190500</xdr:rowOff>
    </xdr:to>
    <xdr:graphicFrame macro="">
      <xdr:nvGraphicFramePr>
        <xdr:cNvPr id="5" name="Chart 4">
          <a:extLst>
            <a:ext uri="{FF2B5EF4-FFF2-40B4-BE49-F238E27FC236}">
              <a16:creationId xmlns:a16="http://schemas.microsoft.com/office/drawing/2014/main" id="{EF5F2A2D-E9D4-D825-D61D-67F08402879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333375</xdr:colOff>
      <xdr:row>17</xdr:row>
      <xdr:rowOff>142875</xdr:rowOff>
    </xdr:from>
    <xdr:to>
      <xdr:col>15</xdr:col>
      <xdr:colOff>28575</xdr:colOff>
      <xdr:row>29</xdr:row>
      <xdr:rowOff>114300</xdr:rowOff>
    </xdr:to>
    <xdr:graphicFrame macro="">
      <xdr:nvGraphicFramePr>
        <xdr:cNvPr id="6" name="Chart 5">
          <a:extLst>
            <a:ext uri="{FF2B5EF4-FFF2-40B4-BE49-F238E27FC236}">
              <a16:creationId xmlns:a16="http://schemas.microsoft.com/office/drawing/2014/main" id="{8412FD2C-09DA-D037-5475-880DDB320CE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3A9B9-FD69-41CC-9FD0-81038DABF888}">
  <dimension ref="B1:B40"/>
  <sheetViews>
    <sheetView topLeftCell="A13" workbookViewId="0">
      <selection activeCell="B53" sqref="B53"/>
    </sheetView>
  </sheetViews>
  <sheetFormatPr defaultRowHeight="15" x14ac:dyDescent="0.25"/>
  <cols>
    <col min="2" max="2" width="148.85546875" style="42" customWidth="1"/>
  </cols>
  <sheetData>
    <row r="1" spans="2:2" ht="31.5" x14ac:dyDescent="0.25">
      <c r="B1" s="57" t="s">
        <v>64</v>
      </c>
    </row>
    <row r="3" spans="2:2" ht="23.25" x14ac:dyDescent="0.25">
      <c r="B3" s="58" t="s">
        <v>65</v>
      </c>
    </row>
    <row r="5" spans="2:2" ht="18" x14ac:dyDescent="0.25">
      <c r="B5" s="59" t="s">
        <v>66</v>
      </c>
    </row>
    <row r="7" spans="2:2" ht="45" x14ac:dyDescent="0.25">
      <c r="B7" s="42" t="s">
        <v>67</v>
      </c>
    </row>
    <row r="9" spans="2:2" ht="18" x14ac:dyDescent="0.25">
      <c r="B9" s="59" t="s">
        <v>68</v>
      </c>
    </row>
    <row r="11" spans="2:2" ht="60" x14ac:dyDescent="0.25">
      <c r="B11" s="42" t="s">
        <v>69</v>
      </c>
    </row>
    <row r="13" spans="2:2" ht="18" x14ac:dyDescent="0.25">
      <c r="B13" s="59" t="s">
        <v>70</v>
      </c>
    </row>
    <row r="15" spans="2:2" ht="60" x14ac:dyDescent="0.25">
      <c r="B15" s="42" t="s">
        <v>71</v>
      </c>
    </row>
    <row r="17" spans="2:2" ht="18" x14ac:dyDescent="0.25">
      <c r="B17" s="59" t="s">
        <v>72</v>
      </c>
    </row>
    <row r="19" spans="2:2" ht="60" x14ac:dyDescent="0.25">
      <c r="B19" s="42" t="s">
        <v>73</v>
      </c>
    </row>
    <row r="21" spans="2:2" ht="18" x14ac:dyDescent="0.25">
      <c r="B21" s="59" t="s">
        <v>74</v>
      </c>
    </row>
    <row r="23" spans="2:2" ht="45" x14ac:dyDescent="0.25">
      <c r="B23" s="42" t="s">
        <v>75</v>
      </c>
    </row>
    <row r="25" spans="2:2" ht="18" x14ac:dyDescent="0.25">
      <c r="B25" s="59" t="s">
        <v>76</v>
      </c>
    </row>
    <row r="27" spans="2:2" ht="60" x14ac:dyDescent="0.25">
      <c r="B27" s="42" t="s">
        <v>77</v>
      </c>
    </row>
    <row r="29" spans="2:2" ht="18" x14ac:dyDescent="0.25">
      <c r="B29" s="59" t="s">
        <v>78</v>
      </c>
    </row>
    <row r="31" spans="2:2" ht="45" x14ac:dyDescent="0.25">
      <c r="B31" s="42" t="s">
        <v>79</v>
      </c>
    </row>
    <row r="33" spans="2:2" ht="18" x14ac:dyDescent="0.25">
      <c r="B33" s="59" t="s">
        <v>80</v>
      </c>
    </row>
    <row r="35" spans="2:2" ht="45" x14ac:dyDescent="0.25">
      <c r="B35" s="42" t="s">
        <v>81</v>
      </c>
    </row>
    <row r="38" spans="2:2" ht="18" x14ac:dyDescent="0.25">
      <c r="B38" s="59" t="s">
        <v>82</v>
      </c>
    </row>
    <row r="40" spans="2:2" ht="45" x14ac:dyDescent="0.25">
      <c r="B40" s="42" t="s">
        <v>83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D98D8-B6CF-4E62-9677-376823915994}">
  <dimension ref="B2:G40"/>
  <sheetViews>
    <sheetView workbookViewId="0">
      <selection activeCell="E6" sqref="E6"/>
    </sheetView>
  </sheetViews>
  <sheetFormatPr defaultRowHeight="15.75" x14ac:dyDescent="0.25"/>
  <cols>
    <col min="1" max="1" width="23.42578125" style="8" customWidth="1"/>
    <col min="2" max="2" width="42.140625" style="8" customWidth="1"/>
    <col min="3" max="3" width="11" style="8" customWidth="1"/>
    <col min="4" max="4" width="40.7109375" style="44" customWidth="1"/>
    <col min="5" max="5" width="16" style="10" customWidth="1"/>
    <col min="6" max="16384" width="9.140625" style="8"/>
  </cols>
  <sheetData>
    <row r="2" spans="2:5" ht="20.100000000000001" customHeight="1" thickBot="1" x14ac:dyDescent="0.3">
      <c r="E2" s="8"/>
    </row>
    <row r="3" spans="2:5" s="21" customFormat="1" ht="20.100000000000001" customHeight="1" thickTop="1" thickBot="1" x14ac:dyDescent="0.3">
      <c r="B3" s="30" t="s">
        <v>29</v>
      </c>
      <c r="C3" s="31" t="s">
        <v>44</v>
      </c>
      <c r="D3" s="46" t="s">
        <v>45</v>
      </c>
    </row>
    <row r="4" spans="2:5" s="9" customFormat="1" ht="20.100000000000001" customHeight="1" thickTop="1" thickBot="1" x14ac:dyDescent="0.3">
      <c r="B4" s="22" t="s">
        <v>5</v>
      </c>
      <c r="C4" s="39">
        <v>500000</v>
      </c>
      <c r="D4" s="47"/>
    </row>
    <row r="5" spans="2:5" ht="20.100000000000001" customHeight="1" thickTop="1" thickBot="1" x14ac:dyDescent="0.3">
      <c r="B5" s="15"/>
      <c r="C5" s="23"/>
      <c r="D5" s="48"/>
      <c r="E5" s="8"/>
    </row>
    <row r="6" spans="2:5" ht="20.100000000000001" customHeight="1" thickTop="1" thickBot="1" x14ac:dyDescent="0.3">
      <c r="B6" s="14" t="s">
        <v>31</v>
      </c>
      <c r="C6" s="16" t="s">
        <v>51</v>
      </c>
      <c r="D6" s="49"/>
      <c r="E6" s="8"/>
    </row>
    <row r="7" spans="2:5" ht="20.100000000000001" customHeight="1" thickTop="1" thickBot="1" x14ac:dyDescent="0.3">
      <c r="B7" s="17" t="s">
        <v>32</v>
      </c>
      <c r="C7" s="25">
        <v>150</v>
      </c>
      <c r="D7" s="50" t="s">
        <v>57</v>
      </c>
      <c r="E7" s="8"/>
    </row>
    <row r="8" spans="2:5" ht="20.100000000000001" customHeight="1" thickTop="1" thickBot="1" x14ac:dyDescent="0.3">
      <c r="B8" s="17" t="s">
        <v>12</v>
      </c>
      <c r="C8" s="25">
        <v>50</v>
      </c>
      <c r="D8" s="50" t="s">
        <v>58</v>
      </c>
      <c r="E8" s="45"/>
    </row>
    <row r="9" spans="2:5" ht="20.100000000000001" customHeight="1" thickTop="1" thickBot="1" x14ac:dyDescent="0.3">
      <c r="B9" s="17" t="s">
        <v>13</v>
      </c>
      <c r="C9" s="25">
        <v>120</v>
      </c>
      <c r="D9" s="50" t="s">
        <v>59</v>
      </c>
      <c r="E9" s="8"/>
    </row>
    <row r="10" spans="2:5" ht="20.100000000000001" customHeight="1" thickTop="1" thickBot="1" x14ac:dyDescent="0.3">
      <c r="B10" s="17" t="s">
        <v>15</v>
      </c>
      <c r="C10" s="25">
        <v>10000</v>
      </c>
      <c r="D10" s="50" t="s">
        <v>60</v>
      </c>
      <c r="E10" s="8"/>
    </row>
    <row r="11" spans="2:5" ht="20.100000000000001" customHeight="1" thickTop="1" thickBot="1" x14ac:dyDescent="0.3">
      <c r="B11" s="17" t="s">
        <v>17</v>
      </c>
      <c r="C11" s="25">
        <v>12000</v>
      </c>
      <c r="D11" s="50" t="s">
        <v>61</v>
      </c>
      <c r="E11" s="8"/>
    </row>
    <row r="12" spans="2:5" ht="20.100000000000001" customHeight="1" thickTop="1" thickBot="1" x14ac:dyDescent="0.3">
      <c r="B12" s="17" t="s">
        <v>19</v>
      </c>
      <c r="C12" s="25">
        <v>25000</v>
      </c>
      <c r="D12" s="50" t="s">
        <v>62</v>
      </c>
      <c r="E12" s="8"/>
    </row>
    <row r="13" spans="2:5" ht="20.100000000000001" customHeight="1" thickTop="1" thickBot="1" x14ac:dyDescent="0.3">
      <c r="B13" s="17" t="s">
        <v>21</v>
      </c>
      <c r="C13" s="25">
        <v>80</v>
      </c>
      <c r="D13" s="50" t="s">
        <v>63</v>
      </c>
      <c r="E13" s="8"/>
    </row>
    <row r="14" spans="2:5" ht="20.100000000000001" customHeight="1" thickTop="1" thickBot="1" x14ac:dyDescent="0.3">
      <c r="B14" s="17"/>
      <c r="C14" s="36"/>
      <c r="D14" s="51"/>
      <c r="E14" s="8"/>
    </row>
    <row r="15" spans="2:5" ht="20.100000000000001" customHeight="1" thickTop="1" thickBot="1" x14ac:dyDescent="0.3">
      <c r="B15" s="14" t="s">
        <v>31</v>
      </c>
      <c r="C15" s="16" t="s">
        <v>51</v>
      </c>
      <c r="D15" s="49"/>
    </row>
    <row r="16" spans="2:5" ht="20.100000000000001" customHeight="1" thickTop="1" thickBot="1" x14ac:dyDescent="0.3">
      <c r="B16" s="17" t="s">
        <v>32</v>
      </c>
      <c r="C16" s="26" t="s">
        <v>46</v>
      </c>
      <c r="D16" s="50" t="s">
        <v>11</v>
      </c>
      <c r="E16" s="8"/>
    </row>
    <row r="17" spans="2:5" ht="20.100000000000001" customHeight="1" thickTop="1" thickBot="1" x14ac:dyDescent="0.3">
      <c r="B17" s="17" t="s">
        <v>12</v>
      </c>
      <c r="C17" s="26">
        <v>0.3</v>
      </c>
      <c r="D17" s="50" t="s">
        <v>33</v>
      </c>
      <c r="E17" s="8"/>
    </row>
    <row r="18" spans="2:5" ht="20.100000000000001" customHeight="1" thickTop="1" thickBot="1" x14ac:dyDescent="0.3">
      <c r="B18" s="17" t="s">
        <v>13</v>
      </c>
      <c r="C18" s="27">
        <v>4</v>
      </c>
      <c r="D18" s="52" t="s">
        <v>52</v>
      </c>
      <c r="E18" s="8"/>
    </row>
    <row r="19" spans="2:5" ht="20.100000000000001" customHeight="1" thickTop="1" thickBot="1" x14ac:dyDescent="0.3">
      <c r="B19" s="17" t="s">
        <v>15</v>
      </c>
      <c r="C19" s="27">
        <v>50</v>
      </c>
      <c r="D19" s="52" t="s">
        <v>34</v>
      </c>
      <c r="E19" s="8"/>
    </row>
    <row r="20" spans="2:5" ht="20.100000000000001" customHeight="1" thickTop="1" thickBot="1" x14ac:dyDescent="0.3">
      <c r="B20" s="17" t="s">
        <v>17</v>
      </c>
      <c r="C20" s="28">
        <v>200</v>
      </c>
      <c r="D20" s="52" t="s">
        <v>18</v>
      </c>
      <c r="E20" s="8"/>
    </row>
    <row r="21" spans="2:5" ht="20.100000000000001" customHeight="1" thickTop="1" thickBot="1" x14ac:dyDescent="0.3">
      <c r="B21" s="17" t="s">
        <v>19</v>
      </c>
      <c r="C21" s="28">
        <v>800</v>
      </c>
      <c r="D21" s="52" t="s">
        <v>20</v>
      </c>
      <c r="E21" s="8"/>
    </row>
    <row r="22" spans="2:5" ht="20.100000000000001" customHeight="1" thickTop="1" thickBot="1" x14ac:dyDescent="0.3">
      <c r="B22" s="17" t="s">
        <v>21</v>
      </c>
      <c r="C22" s="29">
        <v>4</v>
      </c>
      <c r="D22" s="51"/>
      <c r="E22" s="8"/>
    </row>
    <row r="23" spans="2:5" s="11" customFormat="1" ht="20.100000000000001" customHeight="1" thickTop="1" thickBot="1" x14ac:dyDescent="0.3">
      <c r="B23" s="17"/>
      <c r="C23" s="24"/>
      <c r="D23" s="48"/>
      <c r="E23" s="8"/>
    </row>
    <row r="24" spans="2:5" ht="20.100000000000001" customHeight="1" thickTop="1" thickBot="1" x14ac:dyDescent="0.3">
      <c r="B24" s="17" t="s">
        <v>48</v>
      </c>
      <c r="C24" s="16" t="s">
        <v>51</v>
      </c>
      <c r="D24" s="53"/>
      <c r="E24" s="8"/>
    </row>
    <row r="25" spans="2:5" ht="20.100000000000001" customHeight="1" thickTop="1" thickBot="1" x14ac:dyDescent="0.3">
      <c r="B25" s="14" t="s">
        <v>50</v>
      </c>
      <c r="C25" s="26">
        <v>0.2</v>
      </c>
      <c r="D25" s="54"/>
      <c r="E25" s="8"/>
    </row>
    <row r="26" spans="2:5" ht="20.100000000000001" customHeight="1" thickTop="1" thickBot="1" x14ac:dyDescent="0.3">
      <c r="B26" s="14" t="s">
        <v>25</v>
      </c>
      <c r="C26" s="26">
        <v>0.1</v>
      </c>
      <c r="D26" s="48"/>
      <c r="E26" s="8"/>
    </row>
    <row r="27" spans="2:5" ht="20.100000000000001" customHeight="1" thickTop="1" thickBot="1" x14ac:dyDescent="0.3">
      <c r="B27" s="14" t="s">
        <v>26</v>
      </c>
      <c r="C27" s="26">
        <v>0.1</v>
      </c>
      <c r="D27" s="54"/>
      <c r="E27" s="8"/>
    </row>
    <row r="28" spans="2:5" ht="20.100000000000001" customHeight="1" thickTop="1" thickBot="1" x14ac:dyDescent="0.3">
      <c r="B28" s="14" t="s">
        <v>27</v>
      </c>
      <c r="C28" s="26">
        <v>0.2</v>
      </c>
      <c r="D28" s="48"/>
      <c r="E28" s="8"/>
    </row>
    <row r="29" spans="2:5" ht="20.100000000000001" customHeight="1" thickTop="1" thickBot="1" x14ac:dyDescent="0.3">
      <c r="B29" s="14" t="s">
        <v>28</v>
      </c>
      <c r="C29" s="26">
        <v>0.4</v>
      </c>
      <c r="D29" s="54"/>
      <c r="E29" s="8"/>
    </row>
    <row r="30" spans="2:5" ht="20.100000000000001" customHeight="1" thickTop="1" thickBot="1" x14ac:dyDescent="0.3">
      <c r="B30" s="18"/>
      <c r="C30" s="19"/>
      <c r="D30" s="55"/>
      <c r="E30" s="8"/>
    </row>
    <row r="31" spans="2:5" ht="20.100000000000001" customHeight="1" thickTop="1" x14ac:dyDescent="0.25">
      <c r="B31" s="11"/>
      <c r="C31" s="11"/>
      <c r="D31" s="56"/>
      <c r="E31" s="8"/>
    </row>
    <row r="32" spans="2:5" ht="20.100000000000001" customHeight="1" x14ac:dyDescent="0.25">
      <c r="E32" s="8"/>
    </row>
    <row r="33" spans="5:7" ht="20.100000000000001" customHeight="1" x14ac:dyDescent="0.25">
      <c r="E33" s="8"/>
    </row>
    <row r="34" spans="5:7" ht="20.100000000000001" customHeight="1" x14ac:dyDescent="0.25">
      <c r="E34" s="8"/>
    </row>
    <row r="35" spans="5:7" ht="20.100000000000001" customHeight="1" x14ac:dyDescent="0.25">
      <c r="E35" s="8"/>
    </row>
    <row r="36" spans="5:7" ht="20.100000000000001" customHeight="1" x14ac:dyDescent="0.25">
      <c r="E36" s="8"/>
      <c r="G36" s="10"/>
    </row>
    <row r="37" spans="5:7" ht="20.100000000000001" customHeight="1" x14ac:dyDescent="0.25">
      <c r="E37" s="8"/>
      <c r="G37" s="10"/>
    </row>
    <row r="38" spans="5:7" ht="20.100000000000001" customHeight="1" x14ac:dyDescent="0.25">
      <c r="E38" s="8"/>
      <c r="G38" s="10"/>
    </row>
    <row r="39" spans="5:7" x14ac:dyDescent="0.25">
      <c r="E39" s="8"/>
      <c r="G39" s="10"/>
    </row>
    <row r="40" spans="5:7" x14ac:dyDescent="0.25">
      <c r="E40" s="8"/>
      <c r="G40" s="10"/>
    </row>
  </sheetData>
  <conditionalFormatting sqref="B3:D30">
    <cfRule type="expression" dxfId="11" priority="1">
      <formula>MOD(COLUMN(),3)=2</formula>
    </cfRule>
    <cfRule type="expression" dxfId="10" priority="2">
      <formula>MOD(COLUMN(),3)=1</formula>
    </cfRule>
    <cfRule type="expression" dxfId="9" priority="4">
      <formula>MOD(COLUMN(),3)=0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6E18B-8529-47D0-89A2-028AA39839CC}">
  <dimension ref="B2:L17"/>
  <sheetViews>
    <sheetView zoomScaleNormal="100" workbookViewId="0">
      <selection activeCell="B13" sqref="B13"/>
    </sheetView>
  </sheetViews>
  <sheetFormatPr defaultRowHeight="15" x14ac:dyDescent="0.25"/>
  <cols>
    <col min="1" max="1" width="18.85546875" customWidth="1"/>
    <col min="2" max="2" width="37.140625" customWidth="1"/>
    <col min="3" max="3" width="10.7109375" customWidth="1"/>
    <col min="4" max="4" width="11.7109375" customWidth="1"/>
    <col min="5" max="5" width="10.7109375" customWidth="1"/>
    <col min="6" max="6" width="12" customWidth="1"/>
    <col min="7" max="7" width="10.7109375" customWidth="1"/>
    <col min="8" max="8" width="9.42578125" customWidth="1"/>
    <col min="9" max="9" width="12.28515625" style="12" customWidth="1"/>
    <col min="10" max="10" width="15.28515625" customWidth="1"/>
    <col min="11" max="11" width="16" style="2" customWidth="1"/>
    <col min="12" max="12" width="50.7109375" customWidth="1"/>
    <col min="13" max="13" width="19.140625" customWidth="1"/>
  </cols>
  <sheetData>
    <row r="2" spans="2:12" ht="20.100000000000001" customHeight="1" thickBot="1" x14ac:dyDescent="0.3">
      <c r="C2" s="3"/>
    </row>
    <row r="3" spans="2:12" ht="29.25" customHeight="1" thickTop="1" thickBot="1" x14ac:dyDescent="0.3">
      <c r="B3" s="20" t="s">
        <v>38</v>
      </c>
      <c r="C3" s="20" t="s">
        <v>0</v>
      </c>
      <c r="D3" s="20" t="s">
        <v>1</v>
      </c>
      <c r="E3" s="20" t="s">
        <v>2</v>
      </c>
      <c r="F3" s="20" t="s">
        <v>3</v>
      </c>
      <c r="G3" s="20" t="s">
        <v>4</v>
      </c>
      <c r="H3" s="20"/>
      <c r="I3" s="20"/>
      <c r="J3" s="20"/>
      <c r="K3" s="20"/>
    </row>
    <row r="4" spans="2:12" s="1" customFormat="1" ht="20.100000000000001" customHeight="1" thickTop="1" thickBot="1" x14ac:dyDescent="0.3">
      <c r="B4" s="20" t="s">
        <v>5</v>
      </c>
      <c r="C4" s="20" t="s">
        <v>39</v>
      </c>
      <c r="D4" s="20" t="s">
        <v>40</v>
      </c>
      <c r="E4" s="20" t="s">
        <v>41</v>
      </c>
      <c r="F4" s="20" t="s">
        <v>42</v>
      </c>
      <c r="G4" s="20" t="s">
        <v>43</v>
      </c>
      <c r="H4" s="20"/>
      <c r="I4" s="20"/>
      <c r="J4" s="20"/>
      <c r="K4" s="20" t="s">
        <v>6</v>
      </c>
    </row>
    <row r="5" spans="2:12" ht="20.100000000000001" customHeight="1" thickTop="1" thickBot="1" x14ac:dyDescent="0.3">
      <c r="B5" s="20">
        <f>'Input '!C4</f>
        <v>500000</v>
      </c>
      <c r="C5" s="32">
        <f>'Input '!C25</f>
        <v>0.2</v>
      </c>
      <c r="D5" s="32">
        <f>'Input '!C26</f>
        <v>0.1</v>
      </c>
      <c r="E5" s="32">
        <f>'Input '!C27</f>
        <v>0.1</v>
      </c>
      <c r="F5" s="32">
        <f>'Input '!C28</f>
        <v>0.2</v>
      </c>
      <c r="G5" s="32">
        <f>'Input '!C29</f>
        <v>0.4</v>
      </c>
      <c r="H5" s="20" t="s">
        <v>7</v>
      </c>
      <c r="I5" s="20" t="s">
        <v>8</v>
      </c>
      <c r="J5" s="20" t="s">
        <v>9</v>
      </c>
      <c r="K5" s="20">
        <f>SUM(C5:G5)</f>
        <v>1</v>
      </c>
      <c r="L5" s="3">
        <f>SUM(C5:G5)</f>
        <v>1</v>
      </c>
    </row>
    <row r="6" spans="2:12" ht="20.100000000000001" customHeight="1" thickTop="1" thickBot="1" x14ac:dyDescent="0.3">
      <c r="B6" s="20" t="s">
        <v>10</v>
      </c>
      <c r="C6" s="33">
        <f t="shared" ref="C6:G6" si="0">$B5*C5</f>
        <v>100000</v>
      </c>
      <c r="D6" s="33">
        <f t="shared" si="0"/>
        <v>50000</v>
      </c>
      <c r="E6" s="33">
        <f t="shared" si="0"/>
        <v>50000</v>
      </c>
      <c r="F6" s="33">
        <f t="shared" si="0"/>
        <v>100000</v>
      </c>
      <c r="G6" s="33">
        <f t="shared" si="0"/>
        <v>200000</v>
      </c>
      <c r="H6" s="33">
        <f>SUM(C6:G6)</f>
        <v>500000</v>
      </c>
      <c r="I6" s="35">
        <f>'Input '!C7</f>
        <v>150</v>
      </c>
      <c r="J6" s="35">
        <f t="shared" ref="J6:J11" si="1">I6*H6</f>
        <v>75000000</v>
      </c>
      <c r="K6" s="20"/>
      <c r="L6" t="s">
        <v>11</v>
      </c>
    </row>
    <row r="7" spans="2:12" ht="20.100000000000001" customHeight="1" thickTop="1" thickBot="1" x14ac:dyDescent="0.3">
      <c r="B7" s="20" t="s">
        <v>12</v>
      </c>
      <c r="C7" s="33">
        <f t="shared" ref="C7:F7" si="2">C6*$K7</f>
        <v>30000</v>
      </c>
      <c r="D7" s="33">
        <f t="shared" si="2"/>
        <v>15000</v>
      </c>
      <c r="E7" s="33">
        <f t="shared" si="2"/>
        <v>15000</v>
      </c>
      <c r="F7" s="33">
        <f t="shared" si="2"/>
        <v>30000</v>
      </c>
      <c r="G7" s="33">
        <f>G6*$K7</f>
        <v>60000</v>
      </c>
      <c r="H7" s="33">
        <f>SUM(C7:G7)</f>
        <v>150000</v>
      </c>
      <c r="I7" s="35">
        <f>'Input '!C8</f>
        <v>50</v>
      </c>
      <c r="J7" s="35">
        <f t="shared" si="1"/>
        <v>7500000</v>
      </c>
      <c r="K7" s="32">
        <f>'Input '!C17</f>
        <v>0.3</v>
      </c>
    </row>
    <row r="8" spans="2:12" ht="20.100000000000001" customHeight="1" thickTop="1" thickBot="1" x14ac:dyDescent="0.3">
      <c r="B8" s="20" t="s">
        <v>13</v>
      </c>
      <c r="C8" s="33"/>
      <c r="D8" s="33">
        <f>D6/$K$8</f>
        <v>12500</v>
      </c>
      <c r="E8" s="33">
        <f>E6/$K$8</f>
        <v>12500</v>
      </c>
      <c r="F8" s="33">
        <f>F6/$K$8</f>
        <v>25000</v>
      </c>
      <c r="G8" s="33">
        <f>G6/$K$8</f>
        <v>50000</v>
      </c>
      <c r="H8" s="33">
        <f>SUM(D8:G8)</f>
        <v>100000</v>
      </c>
      <c r="I8" s="35">
        <f>'Input '!C9</f>
        <v>120</v>
      </c>
      <c r="J8" s="35">
        <f t="shared" si="1"/>
        <v>12000000</v>
      </c>
      <c r="K8" s="34">
        <f>'Input '!C18</f>
        <v>4</v>
      </c>
      <c r="L8" s="4" t="s">
        <v>14</v>
      </c>
    </row>
    <row r="9" spans="2:12" ht="20.100000000000001" customHeight="1" thickTop="1" thickBot="1" x14ac:dyDescent="0.3">
      <c r="B9" s="20" t="s">
        <v>36</v>
      </c>
      <c r="C9" s="33"/>
      <c r="D9" s="33"/>
      <c r="E9" s="33">
        <f>E6/$K$9</f>
        <v>1000</v>
      </c>
      <c r="F9" s="33">
        <f>F6/$K$9</f>
        <v>2000</v>
      </c>
      <c r="G9" s="33">
        <f>G6/$K$9</f>
        <v>4000</v>
      </c>
      <c r="H9" s="33">
        <f>SUM(D9:G9)-H11</f>
        <v>6200</v>
      </c>
      <c r="I9" s="35">
        <f>'Input '!C10</f>
        <v>10000</v>
      </c>
      <c r="J9" s="35">
        <f t="shared" si="1"/>
        <v>62000000</v>
      </c>
      <c r="K9" s="34">
        <f>'Input '!C19</f>
        <v>50</v>
      </c>
      <c r="L9" s="4" t="s">
        <v>16</v>
      </c>
    </row>
    <row r="10" spans="2:12" ht="19.5" customHeight="1" thickTop="1" thickBot="1" x14ac:dyDescent="0.3">
      <c r="B10" s="20" t="s">
        <v>37</v>
      </c>
      <c r="C10" s="33"/>
      <c r="D10" s="33"/>
      <c r="E10" s="33"/>
      <c r="F10" s="33">
        <f>F6/$K$10</f>
        <v>500</v>
      </c>
      <c r="G10" s="33">
        <f>G6/$K$10</f>
        <v>1000</v>
      </c>
      <c r="H10" s="33">
        <f>SUM(D10:G10)</f>
        <v>1500</v>
      </c>
      <c r="I10" s="35">
        <f>'Input '!C11</f>
        <v>12000</v>
      </c>
      <c r="J10" s="35">
        <f t="shared" si="1"/>
        <v>18000000</v>
      </c>
      <c r="K10" s="34">
        <f>'Input '!C20</f>
        <v>200</v>
      </c>
      <c r="L10" s="4" t="s">
        <v>18</v>
      </c>
    </row>
    <row r="11" spans="2:12" ht="20.100000000000001" customHeight="1" thickTop="1" thickBot="1" x14ac:dyDescent="0.3">
      <c r="B11" s="20" t="s">
        <v>19</v>
      </c>
      <c r="C11" s="33"/>
      <c r="D11" s="33"/>
      <c r="E11" s="33"/>
      <c r="F11" s="33"/>
      <c r="G11" s="33">
        <f>G10*K11/1000</f>
        <v>800</v>
      </c>
      <c r="H11" s="33">
        <f>SUM(D11:G11)</f>
        <v>800</v>
      </c>
      <c r="I11" s="35">
        <f>'Input '!C12</f>
        <v>25000</v>
      </c>
      <c r="J11" s="35">
        <f t="shared" si="1"/>
        <v>20000000</v>
      </c>
      <c r="K11" s="34">
        <f>'Input '!C21</f>
        <v>800</v>
      </c>
      <c r="L11" s="4" t="s">
        <v>20</v>
      </c>
    </row>
    <row r="12" spans="2:12" ht="20.100000000000001" customHeight="1" thickTop="1" thickBot="1" x14ac:dyDescent="0.3">
      <c r="B12" s="20" t="s">
        <v>21</v>
      </c>
      <c r="C12" s="33"/>
      <c r="D12" s="33"/>
      <c r="E12" s="33"/>
      <c r="F12" s="33"/>
      <c r="G12" s="33"/>
      <c r="H12" s="33">
        <f>H6/K12</f>
        <v>125000</v>
      </c>
      <c r="I12" s="35">
        <f>'Input '!C13</f>
        <v>80</v>
      </c>
      <c r="J12" s="35">
        <f>H12*I12</f>
        <v>10000000</v>
      </c>
      <c r="K12" s="34">
        <f>'Input '!C22</f>
        <v>4</v>
      </c>
      <c r="L12" s="5">
        <f>(J9+J10+J11)/1000000</f>
        <v>100</v>
      </c>
    </row>
    <row r="13" spans="2:12" ht="20.100000000000001" customHeight="1" thickTop="1" thickBot="1" x14ac:dyDescent="0.3">
      <c r="B13" s="20" t="s">
        <v>56</v>
      </c>
      <c r="C13" s="20"/>
      <c r="D13" s="20"/>
      <c r="E13" s="20"/>
      <c r="F13" s="20"/>
      <c r="G13" s="20"/>
      <c r="H13" s="20"/>
      <c r="I13" s="35"/>
      <c r="J13" s="35"/>
      <c r="K13" s="20"/>
    </row>
    <row r="14" spans="2:12" ht="20.100000000000001" customHeight="1" thickTop="1" thickBot="1" x14ac:dyDescent="0.3">
      <c r="B14" s="20" t="s">
        <v>22</v>
      </c>
      <c r="C14" s="35">
        <f>(C6*I6+C7*I7)/1000</f>
        <v>16500</v>
      </c>
      <c r="D14" s="35">
        <f>(D6*I6+D7*I7+D8*I8)/1000</f>
        <v>9750</v>
      </c>
      <c r="E14" s="35">
        <f>(E6*I6+E7*I7+E8*I8+E9*I9)/1000</f>
        <v>19750</v>
      </c>
      <c r="F14" s="35">
        <f>(F6*I6+F7*I7+F8*I8+F9*I9+F10*I10)/1000</f>
        <v>45500</v>
      </c>
      <c r="G14" s="35">
        <f>(G6*I6+G7*I7+G8*I8+G9*I9+G10*I10+G11*I11)/1000</f>
        <v>111000</v>
      </c>
      <c r="H14" s="35"/>
      <c r="I14" s="35"/>
      <c r="J14" s="35">
        <f>SUM(J6:J13)</f>
        <v>204500000</v>
      </c>
      <c r="K14" s="35">
        <f>SUM(C14:G14)-J14/1000</f>
        <v>-2000</v>
      </c>
    </row>
    <row r="15" spans="2:12" ht="20.100000000000001" customHeight="1" thickTop="1" thickBot="1" x14ac:dyDescent="0.3">
      <c r="B15" s="20" t="s">
        <v>55</v>
      </c>
      <c r="C15" s="35">
        <f>C14/C6*1000</f>
        <v>165</v>
      </c>
      <c r="D15" s="35">
        <f>D14/D6*1000</f>
        <v>195</v>
      </c>
      <c r="E15" s="35">
        <f>E14/E6*1000</f>
        <v>395</v>
      </c>
      <c r="F15" s="35">
        <f>F14/F6*1000</f>
        <v>455</v>
      </c>
      <c r="G15" s="35">
        <f>G14/G6*1000</f>
        <v>555</v>
      </c>
      <c r="H15" s="35"/>
      <c r="I15" s="35"/>
      <c r="J15" s="35">
        <f>SUM((J6:J12))/H6</f>
        <v>409</v>
      </c>
      <c r="K15" s="35"/>
    </row>
    <row r="16" spans="2:12" ht="20.100000000000001" customHeight="1" thickTop="1" x14ac:dyDescent="0.25">
      <c r="J16" s="6"/>
    </row>
    <row r="17" spans="4:11" ht="20.100000000000001" customHeight="1" x14ac:dyDescent="0.25">
      <c r="D17" s="43"/>
      <c r="E17" s="43"/>
      <c r="F17" s="43"/>
      <c r="G17" s="43"/>
      <c r="H17" s="43"/>
      <c r="I17" s="43"/>
      <c r="J17" s="43"/>
      <c r="K17" s="7"/>
    </row>
  </sheetData>
  <mergeCells count="1">
    <mergeCell ref="D17:J17"/>
  </mergeCells>
  <conditionalFormatting sqref="B3:K15">
    <cfRule type="expression" dxfId="8" priority="7">
      <formula>MOD(COLUMN(),3)=2</formula>
    </cfRule>
    <cfRule type="expression" dxfId="7" priority="8">
      <formula>MOD(COLUMN(),3)=1</formula>
    </cfRule>
    <cfRule type="expression" dxfId="6" priority="9">
      <formula>MOD(COLUMN(),3)=0</formula>
    </cfRule>
  </conditionalFormatting>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E5C5F-119A-45C8-8FEA-0EDCDCEE229F}">
  <dimension ref="D3:R26"/>
  <sheetViews>
    <sheetView tabSelected="1" topLeftCell="C1" zoomScaleNormal="100" workbookViewId="0">
      <selection activeCell="D2" sqref="D2"/>
    </sheetView>
  </sheetViews>
  <sheetFormatPr defaultRowHeight="15" x14ac:dyDescent="0.25"/>
  <cols>
    <col min="3" max="3" width="16.28515625" customWidth="1"/>
    <col min="4" max="4" width="29.42578125" customWidth="1"/>
    <col min="5" max="5" width="11" customWidth="1"/>
    <col min="6" max="6" width="9.140625" customWidth="1"/>
    <col min="7" max="7" width="13.140625" customWidth="1"/>
  </cols>
  <sheetData>
    <row r="3" spans="4:18" ht="13.5" customHeight="1" x14ac:dyDescent="0.25"/>
    <row r="4" spans="4:18" s="13" customFormat="1" ht="20.100000000000001" customHeight="1" thickBot="1" x14ac:dyDescent="0.3"/>
    <row r="5" spans="4:18" ht="34.5" customHeight="1" thickTop="1" thickBot="1" x14ac:dyDescent="0.3">
      <c r="D5" s="20" t="s">
        <v>54</v>
      </c>
      <c r="E5" s="20"/>
      <c r="F5" s="20"/>
      <c r="G5" s="20"/>
    </row>
    <row r="6" spans="4:18" ht="20.100000000000001" customHeight="1" thickTop="1" thickBot="1" x14ac:dyDescent="0.3">
      <c r="D6" s="20" t="s">
        <v>5</v>
      </c>
      <c r="E6" s="20"/>
      <c r="F6" s="20"/>
      <c r="G6" s="20"/>
    </row>
    <row r="7" spans="4:18" ht="20.100000000000001" customHeight="1" thickTop="1" thickBot="1" x14ac:dyDescent="0.3">
      <c r="D7" s="20">
        <f>Model!B5</f>
        <v>500000</v>
      </c>
      <c r="E7" s="20" t="s">
        <v>7</v>
      </c>
      <c r="F7" s="20" t="s">
        <v>8</v>
      </c>
      <c r="G7" s="20" t="s">
        <v>9</v>
      </c>
    </row>
    <row r="8" spans="4:18" ht="20.100000000000001" customHeight="1" thickTop="1" thickBot="1" x14ac:dyDescent="0.3">
      <c r="D8" s="20" t="s">
        <v>10</v>
      </c>
      <c r="E8" s="40">
        <f>Model!H6</f>
        <v>500000</v>
      </c>
      <c r="F8" s="35">
        <f>Model!I6</f>
        <v>150</v>
      </c>
      <c r="G8" s="35">
        <f>Model!J6</f>
        <v>75000000</v>
      </c>
    </row>
    <row r="9" spans="4:18" ht="20.100000000000001" customHeight="1" thickTop="1" thickBot="1" x14ac:dyDescent="0.3">
      <c r="D9" s="20" t="s">
        <v>12</v>
      </c>
      <c r="E9" s="40">
        <f>Model!H7</f>
        <v>150000</v>
      </c>
      <c r="F9" s="35">
        <f>Model!I7</f>
        <v>50</v>
      </c>
      <c r="G9" s="35">
        <f>Model!J7</f>
        <v>7500000</v>
      </c>
    </row>
    <row r="10" spans="4:18" ht="20.100000000000001" customHeight="1" thickTop="1" thickBot="1" x14ac:dyDescent="0.3">
      <c r="D10" s="20" t="s">
        <v>13</v>
      </c>
      <c r="E10" s="40">
        <f>Model!H8</f>
        <v>100000</v>
      </c>
      <c r="F10" s="35">
        <f>Model!I8</f>
        <v>120</v>
      </c>
      <c r="G10" s="35">
        <f>Model!J8</f>
        <v>12000000</v>
      </c>
    </row>
    <row r="11" spans="4:18" ht="20.100000000000001" customHeight="1" thickTop="1" thickBot="1" x14ac:dyDescent="0.3">
      <c r="D11" s="20" t="s">
        <v>36</v>
      </c>
      <c r="E11" s="40">
        <f>Model!H9</f>
        <v>6200</v>
      </c>
      <c r="F11" s="35">
        <f>Model!I9</f>
        <v>10000</v>
      </c>
      <c r="G11" s="35">
        <f>Model!J9</f>
        <v>62000000</v>
      </c>
    </row>
    <row r="12" spans="4:18" ht="20.100000000000001" customHeight="1" thickTop="1" thickBot="1" x14ac:dyDescent="0.3">
      <c r="D12" s="20" t="s">
        <v>37</v>
      </c>
      <c r="E12" s="40">
        <f>Model!H10</f>
        <v>1500</v>
      </c>
      <c r="F12" s="35">
        <f>Model!I10</f>
        <v>12000</v>
      </c>
      <c r="G12" s="35">
        <f>Model!J10</f>
        <v>18000000</v>
      </c>
    </row>
    <row r="13" spans="4:18" ht="20.100000000000001" customHeight="1" thickTop="1" thickBot="1" x14ac:dyDescent="0.3">
      <c r="D13" s="20" t="s">
        <v>19</v>
      </c>
      <c r="E13" s="40">
        <f>Model!H11</f>
        <v>800</v>
      </c>
      <c r="F13" s="35">
        <f>Model!I11</f>
        <v>25000</v>
      </c>
      <c r="G13" s="35">
        <f>Model!J11</f>
        <v>20000000</v>
      </c>
    </row>
    <row r="14" spans="4:18" ht="20.100000000000001" customHeight="1" thickTop="1" thickBot="1" x14ac:dyDescent="0.3">
      <c r="D14" s="20" t="s">
        <v>21</v>
      </c>
      <c r="E14" s="40">
        <f>Model!H12</f>
        <v>125000</v>
      </c>
      <c r="F14" s="35">
        <f>Model!I12</f>
        <v>80</v>
      </c>
      <c r="G14" s="35">
        <f>Model!J12</f>
        <v>10000000</v>
      </c>
    </row>
    <row r="15" spans="4:18" ht="20.100000000000001" customHeight="1" thickTop="1" thickBot="1" x14ac:dyDescent="0.3">
      <c r="D15" s="20" t="s">
        <v>35</v>
      </c>
      <c r="E15" s="20"/>
      <c r="F15" s="35"/>
      <c r="G15" s="35"/>
      <c r="R15" t="s">
        <v>53</v>
      </c>
    </row>
    <row r="16" spans="4:18" ht="20.100000000000001" customHeight="1" thickTop="1" thickBot="1" x14ac:dyDescent="0.3">
      <c r="D16" s="20" t="s">
        <v>47</v>
      </c>
      <c r="E16" s="35"/>
      <c r="F16" s="35"/>
      <c r="G16" s="35">
        <f>Model!J14</f>
        <v>204500000</v>
      </c>
    </row>
    <row r="17" spans="4:7" ht="20.100000000000001" customHeight="1" thickTop="1" thickBot="1" x14ac:dyDescent="0.3">
      <c r="D17" s="20" t="s">
        <v>23</v>
      </c>
      <c r="E17" s="35"/>
      <c r="F17" s="35"/>
      <c r="G17" s="35">
        <f>Model!J15</f>
        <v>409</v>
      </c>
    </row>
    <row r="18" spans="4:7" ht="20.100000000000001" customHeight="1" thickTop="1" thickBot="1" x14ac:dyDescent="0.3"/>
    <row r="19" spans="4:7" ht="36" customHeight="1" thickTop="1" thickBot="1" x14ac:dyDescent="0.3">
      <c r="D19" s="37" t="s">
        <v>48</v>
      </c>
      <c r="E19" s="17" t="s">
        <v>30</v>
      </c>
      <c r="F19" s="38" t="s">
        <v>49</v>
      </c>
      <c r="G19" s="35" t="str">
        <f>Model!B15</f>
        <v>Acc. Cost per conn</v>
      </c>
    </row>
    <row r="20" spans="4:7" ht="20.100000000000001" customHeight="1" thickTop="1" thickBot="1" x14ac:dyDescent="0.3">
      <c r="D20" s="14" t="s">
        <v>24</v>
      </c>
      <c r="E20" s="41">
        <f>'Input '!C25</f>
        <v>0.2</v>
      </c>
      <c r="F20" s="20">
        <f>Model!C6</f>
        <v>100000</v>
      </c>
      <c r="G20" s="35">
        <f>Model!C15</f>
        <v>165</v>
      </c>
    </row>
    <row r="21" spans="4:7" ht="16.5" thickTop="1" thickBot="1" x14ac:dyDescent="0.3">
      <c r="D21" s="14" t="s">
        <v>25</v>
      </c>
      <c r="E21" s="41">
        <v>0.1</v>
      </c>
      <c r="F21" s="20">
        <f>Model!D6</f>
        <v>50000</v>
      </c>
      <c r="G21" s="35">
        <f>Model!D15</f>
        <v>195</v>
      </c>
    </row>
    <row r="22" spans="4:7" ht="16.5" thickTop="1" thickBot="1" x14ac:dyDescent="0.3">
      <c r="D22" s="14" t="s">
        <v>26</v>
      </c>
      <c r="E22" s="41">
        <v>0.1</v>
      </c>
      <c r="F22" s="20">
        <f>Model!E6</f>
        <v>50000</v>
      </c>
      <c r="G22" s="35">
        <f>Model!E15</f>
        <v>395</v>
      </c>
    </row>
    <row r="23" spans="4:7" ht="16.5" thickTop="1" thickBot="1" x14ac:dyDescent="0.3">
      <c r="D23" s="14" t="s">
        <v>27</v>
      </c>
      <c r="E23" s="41">
        <v>0.2</v>
      </c>
      <c r="F23" s="20">
        <f>Model!F6</f>
        <v>100000</v>
      </c>
      <c r="G23" s="35">
        <f>Model!F15</f>
        <v>455</v>
      </c>
    </row>
    <row r="24" spans="4:7" ht="16.5" thickTop="1" thickBot="1" x14ac:dyDescent="0.3">
      <c r="D24" s="14" t="s">
        <v>28</v>
      </c>
      <c r="E24" s="41">
        <v>0.4</v>
      </c>
      <c r="F24" s="20">
        <f>Model!G6</f>
        <v>200000</v>
      </c>
      <c r="G24" s="35">
        <f>Model!G15</f>
        <v>555</v>
      </c>
    </row>
    <row r="25" spans="4:7" ht="16.5" thickTop="1" thickBot="1" x14ac:dyDescent="0.3">
      <c r="D25" s="18" t="s">
        <v>7</v>
      </c>
      <c r="E25" s="19">
        <f>SUM(E20:E24)</f>
        <v>1</v>
      </c>
      <c r="F25" s="20">
        <f>SUM(F20:F24)</f>
        <v>500000</v>
      </c>
      <c r="G25" s="35">
        <f>Model!J15</f>
        <v>409</v>
      </c>
    </row>
    <row r="26" spans="4:7" ht="15.75" thickTop="1" x14ac:dyDescent="0.25"/>
  </sheetData>
  <conditionalFormatting sqref="D5:G17">
    <cfRule type="expression" dxfId="5" priority="13">
      <formula>MOD(COLUMN(),3)=2</formula>
    </cfRule>
    <cfRule type="expression" dxfId="4" priority="14">
      <formula>MOD(COLUMN(),3)=1</formula>
    </cfRule>
    <cfRule type="expression" dxfId="3" priority="15">
      <formula>MOD(COLUMN(),3)=0</formula>
    </cfRule>
  </conditionalFormatting>
  <conditionalFormatting sqref="D19:G25">
    <cfRule type="expression" dxfId="2" priority="1">
      <formula>MOD(COLUMN(),3)=2</formula>
    </cfRule>
    <cfRule type="expression" dxfId="1" priority="2">
      <formula>MOD(COLUMN(),3)=1</formula>
    </cfRule>
    <cfRule type="expression" dxfId="0" priority="3">
      <formula>MOD(COLUMN(),3)=0</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Manual </vt:lpstr>
      <vt:lpstr>Input </vt:lpstr>
      <vt:lpstr>Model</vt:lpstr>
      <vt:lpstr>Output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Jaap du Preez</dc:creator>
  <cp:lastModifiedBy>Jaap du Preez</cp:lastModifiedBy>
  <dcterms:created xsi:type="dcterms:W3CDTF">2026-04-04T16:29:47Z</dcterms:created>
  <dcterms:modified xsi:type="dcterms:W3CDTF">2026-04-09T16:26:32Z</dcterms:modified>
</cp:coreProperties>
</file>